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4590" windowWidth="14385" windowHeight="3960" tabRatio="749" activeTab="0"/>
  </bookViews>
  <sheets>
    <sheet name="päivittäin" sheetId="1" r:id="rId1"/>
    <sheet name="viikoittain" sheetId="2" r:id="rId2"/>
    <sheet name="jaksoittain" sheetId="3" r:id="rId3"/>
    <sheet name="alueet" sheetId="4" r:id="rId4"/>
    <sheet name="i &amp; k" sheetId="5" r:id="rId5"/>
    <sheet name="kmt" sheetId="6" r:id="rId6"/>
    <sheet name="su" sheetId="7" r:id="rId7"/>
    <sheet name="sykkeet" sheetId="8" r:id="rId8"/>
  </sheets>
  <definedNames>
    <definedName name="_xlnm.Print_Area" localSheetId="0">'päivittäin'!$A$2:$AQ$835</definedName>
    <definedName name="_xlnm.Print_Titles" localSheetId="0">'päivittäin'!$A:$B,'päivittäin'!$1:$2</definedName>
  </definedNames>
  <calcPr fullCalcOnLoad="1"/>
</workbook>
</file>

<file path=xl/sharedStrings.xml><?xml version="1.0" encoding="utf-8"?>
<sst xmlns="http://schemas.openxmlformats.org/spreadsheetml/2006/main" count="2408" uniqueCount="683">
  <si>
    <t>su/kä</t>
  </si>
  <si>
    <t>Sykkeet alhaalla juostessa</t>
  </si>
  <si>
    <t>KRV:n 4. osakilpailu 9,9km, takaa-ajo: 1. Lakanen 61.06, 7. meikä 63.37. Yht. 1. Lakanen, 8. meikä +21.39. Saari sai minuutilla kiinni ja tulin sen kanssa koko matkan. Lopussa se vähän hyytyi ja vauhti laski ja minä otin pitkällä kirillä helpon päänahan. Kisojen jälkeen Halikkoon.</t>
  </si>
  <si>
    <t>Todella väsynyt.</t>
  </si>
  <si>
    <t>Hain rasteja pois metsästä Tammenmäestä. Pääosin kävellen.
Illalla futista Paimiossa… lenkkareilla märällä nurmella. Sykkeet yllättävän korkealla. Ehkä palautuminen on vielä vaiheessa.</t>
  </si>
  <si>
    <t>KRV 3. päivä 8,3km</t>
  </si>
  <si>
    <t>42.06</t>
  </si>
  <si>
    <t>8.47</t>
  </si>
  <si>
    <t>(puujalka)</t>
  </si>
  <si>
    <t>Aamulla Fysiosykkeessä ottamassa ultraääntä ja sähköä jalkaan. Päivällä Pirttiniemeen. Illalla jalan testailua. On se vähän kipeä, mutta kyllä sillä juoksee.</t>
  </si>
  <si>
    <t>Matkustuspäivä. Juoksin Tukholman Djurgårdenissa ja vähän muuallakin. Tänään jalat tuntuivat jo vähän paremmilta. Reipas loppuun sujui helposti.</t>
  </si>
  <si>
    <t>Sykkeet taas vähän pilvissä. Juoksin niin hiljaa kuin osasin. Mut toisaalta jalat tuntuivat todella hyviltä ja olis tehny mieli juosta paljon kovempaa.</t>
  </si>
  <si>
    <t>vetoja 6*1000m + 4*200m Friisinniityllä. Tuuli aika kovaa. Ajat: 3.39+3.26+3.29+3.13+3.23+3.11. Eka reippaalla siitä sitten tasaisesti nousten siten, että viimeisessä mentiin loppu maksimilla (loppusyke kuitenkin vain 174). 200m vedoissa maksimisykkeet 161-167. Verkat 15+4 (sarjojen välissä)+24.</t>
  </si>
  <si>
    <t>6*1000m + 4*200m</t>
  </si>
  <si>
    <t>Le tour-fiilistely. Ilman karttaa Kirkkonummella ja Siuntiossa… Eksyin ja lenkistä tuli aavistuksen odotettua pidempi. Lopussa aika tumma. Lihas loppui totaalisesti. Illallakin jalkoja särki.</t>
  </si>
  <si>
    <t>Tockarps IK:n kans. H21L 12,6km 1. Löwegren 76.04, 2. Max 80.12, 5. meikä 86.05. Maasto suota ja peltoa. Reitinvalinnat hakusessa, lumivaikeutti arviointia. Virhettä 3', lisäksi reitinvalinnoilla noin 2,5 minuuttia. Yritin vähän juostakin, mutta syke ei oikein noussut. Illalla juoksu väsynyttä.</t>
  </si>
  <si>
    <t>ver 14' + jte 10' + ver 2' + 5*2000m/2' (7.33+7.10+7.07+6.56+6.42) + ver 20'. Reipas, kynnysten puoliväli x2, vk2, viimeisessä vähän maksimille (turhaan). Aavistuksen huono kulku. Testailin foot padia. Ei se näyttänyt lähimainkaan oikein. Pohkeet aika jumissa ja etureisikin tuli kipeäksi. Illalla tuntui juostessa.</t>
  </si>
  <si>
    <t>Foot padilla. Ihan törkeän hyvä kulku.</t>
  </si>
  <si>
    <t>MP</t>
  </si>
  <si>
    <t>h/vk</t>
  </si>
  <si>
    <t>h/jakso</t>
  </si>
  <si>
    <t>va</t>
  </si>
  <si>
    <t>Rädyn kanssa keskuspuistossa.</t>
  </si>
  <si>
    <t>Olin vaeltamassa/juoksemassa keskuspuistossa. Suurin osa lampun kanssa. Aika hurjaa.</t>
  </si>
  <si>
    <t>Småkkerin jälkeinen aamu. Ei mikään reenipäivä</t>
  </si>
  <si>
    <t>min/pv</t>
  </si>
  <si>
    <t>vju</t>
  </si>
  <si>
    <t>py</t>
  </si>
  <si>
    <t>kp</t>
  </si>
  <si>
    <t>ju</t>
  </si>
  <si>
    <t>KP + ver</t>
  </si>
  <si>
    <t>P</t>
  </si>
  <si>
    <t>on reenattu vauhtia</t>
  </si>
  <si>
    <t>vielä pitäisi vedellä</t>
  </si>
  <si>
    <t>h/a</t>
  </si>
  <si>
    <t>yö</t>
  </si>
  <si>
    <t>nop.</t>
  </si>
  <si>
    <t>vi</t>
  </si>
  <si>
    <t>mi</t>
  </si>
  <si>
    <t>ji</t>
  </si>
  <si>
    <t>pi</t>
  </si>
  <si>
    <t>hi</t>
  </si>
  <si>
    <t>k</t>
  </si>
  <si>
    <t>F</t>
  </si>
  <si>
    <t>pvm</t>
  </si>
  <si>
    <t>aika</t>
  </si>
  <si>
    <t>PK</t>
  </si>
  <si>
    <t>MK</t>
  </si>
  <si>
    <t>voima</t>
  </si>
  <si>
    <t>pelit</t>
  </si>
  <si>
    <t>al</t>
  </si>
  <si>
    <t>ma</t>
  </si>
  <si>
    <t>selitys</t>
  </si>
  <si>
    <t>ka</t>
  </si>
  <si>
    <t>mkm</t>
  </si>
  <si>
    <t>jkm</t>
  </si>
  <si>
    <t>pkm</t>
  </si>
  <si>
    <t>hkm</t>
  </si>
  <si>
    <t>kommentit</t>
  </si>
  <si>
    <t>ti</t>
  </si>
  <si>
    <t>ke</t>
  </si>
  <si>
    <t>to</t>
  </si>
  <si>
    <t>pe</t>
  </si>
  <si>
    <t>la</t>
  </si>
  <si>
    <t>su</t>
  </si>
  <si>
    <t>vk</t>
  </si>
  <si>
    <t>uni</t>
  </si>
  <si>
    <t>harj.</t>
  </si>
  <si>
    <t>lepo</t>
  </si>
  <si>
    <t>ero</t>
  </si>
  <si>
    <t>i</t>
  </si>
  <si>
    <t>vkm</t>
  </si>
  <si>
    <t>syke</t>
  </si>
  <si>
    <t>max</t>
  </si>
  <si>
    <t>ort.</t>
  </si>
  <si>
    <t>jakso</t>
  </si>
  <si>
    <t>harj</t>
  </si>
  <si>
    <t>yht</t>
  </si>
  <si>
    <t>dq</t>
  </si>
  <si>
    <t>OL</t>
  </si>
  <si>
    <t>levot</t>
  </si>
  <si>
    <t>kisa</t>
  </si>
  <si>
    <t>VKI</t>
  </si>
  <si>
    <t>VKII</t>
  </si>
  <si>
    <t>km</t>
  </si>
  <si>
    <t>tavoite</t>
  </si>
  <si>
    <t>0</t>
  </si>
  <si>
    <t>päiviä takana</t>
  </si>
  <si>
    <t>edessä</t>
  </si>
  <si>
    <t>edessä on</t>
  </si>
  <si>
    <t>0%</t>
  </si>
  <si>
    <t>-&gt; (/vk)</t>
  </si>
  <si>
    <t>h</t>
  </si>
  <si>
    <t>min</t>
  </si>
  <si>
    <t>-&gt; (/jakso)</t>
  </si>
  <si>
    <t>Vasen takareisi on vähän kipeä eilisestä. Juoksin erittäin hiljaa.</t>
  </si>
  <si>
    <t>tavoitteesta jäljellä</t>
  </si>
  <si>
    <t>ip</t>
  </si>
  <si>
    <t>S</t>
  </si>
  <si>
    <t>-</t>
  </si>
  <si>
    <t>ap</t>
  </si>
  <si>
    <t>-&gt; tavoite (/pv)</t>
  </si>
  <si>
    <t>loppuvuosi tunti/päivä</t>
  </si>
  <si>
    <t>(kuume)</t>
  </si>
  <si>
    <t>(toipumista)</t>
  </si>
  <si>
    <t>Vaellus Kolilla, yht 4.13, ks. 94. Aika paljon maisemataukoa. Jaksoi ihan hyvin, etenkin lopussa.
Illalla kevyt lenkki. Puolimatkan jälkeen 10' Huhtasen kelkassa lähellä alempaa kynnystä (pk2, max 153). Vauhti podin mukaan 3.50, osin polkua. Tosin kovempiakin arvioita vauhdista kuultiin.</t>
  </si>
  <si>
    <t>Päivän koulusta tultua todella väsynyt ja illaksi nousi kuume. Ei mitään hajua, mistä elimistö sellaisen keksi. Flunssaa ei todellakaan ollut näköpiirissä.</t>
  </si>
  <si>
    <t>30"</t>
  </si>
  <si>
    <t>60"</t>
  </si>
  <si>
    <t>2'-3'</t>
  </si>
  <si>
    <t>Aamulla sykkeet pilvissä, mutta eilinen kuume oli poissa. En kuitenkaan uskaltanut lähteä lenkille. Illalla tein vähän vatsoja, selkiä ja punnerruksia.</t>
  </si>
  <si>
    <t>Macon kanssa aamulla vaellus Kehä III:n sisäpuolella. Päivällä katsomaan Topo (feat. D. Rodman) vs. Honka Henlsingin jäähalliin.</t>
  </si>
  <si>
    <t>PA</t>
  </si>
  <si>
    <t>Loppuverkassa otin yhden vedon ja vähän takareidessä tuntui. Kuntopiirin tekeminen tuntui hyvältä.</t>
  </si>
  <si>
    <t>Alkumatkasta raukea ja voimaton olo. Juoksin hiljaa. Lopussa 15 minuuttia vauhdikkaammin. Sykkeet 140 -&gt; 155. Lämpöputki noin 6.20 (148). Lihaksisto suht ok, mutta takareisissä tuntuu.</t>
  </si>
  <si>
    <t>8.32</t>
  </si>
  <si>
    <t>tarkistus</t>
  </si>
  <si>
    <t>su + ju</t>
  </si>
  <si>
    <t>Lamppulenkki: ju 6' + su 48' + ju 2'. Keskuspuistossa. Pari isoa koukkua. Ei ymmärrä sitä karttaa... Pyöräytin alkumatkasta vasemman nilkan polulla. Lähtökohtaisesti ei mitenkään pahasti. Juoksin harjoituksen läpi. Jalka tuntui huterolta. Illalla kipeä! Ei turvotusta, ei tunnu pyöritellessä juurikaan, mutta kantapäällä ei pysty seisomaan. Normaali kävely vaikeaa. Päkiällä ei satu yhtään.</t>
  </si>
  <si>
    <t>Koulussa sykintäpäivä. Kuntopiirissä oikea takareisi ylhäältä sisältä vähän kipeä. Nilkka ei tuntunut harjoitellessa, vaikka joissain tilanteissa se päivän aikana tuntui selvästi.</t>
  </si>
  <si>
    <t>yöh 5,4km + sähly</t>
  </si>
  <si>
    <t>Aamupäivällä sauvojen kanssa maastossa. Nousut kävellen, muuten pääosin juosten. Hain nousuja. Nilkka ok. Oikea etureisi kipeä. Ilmeisesti se kompensoi eilen kipeää takareittä. Nyt reisi takaa ok.
Illalla yöreeni Sirkkulassa. 5,4km/47'. Rauhassa. Ehkä kuitenkin puolet vk1:tä. Päälle sählyä. Tehokasta 55', taukoja 10'. Puolet vk:ta. Puolet pk:ta. Keskisyke tehokkaalla osalla 151.</t>
  </si>
  <si>
    <t>va + ju</t>
  </si>
  <si>
    <t>ju + va</t>
  </si>
  <si>
    <t>M</t>
  </si>
  <si>
    <t>36.05</t>
  </si>
  <si>
    <t>13.16</t>
  </si>
  <si>
    <t>Jalat tuntuivat yllättävän tuoreilta.</t>
  </si>
  <si>
    <t>Vaeltamassa Marttilan eräreitistöllä. Letkoissa Pauke, Rantsu ja Maco, kunnes häröilin itseni omaan letkaan. Ja sanomistahan siitä tuli… Juoksin paikoin, kävelin pitkällä askeleella. Sauvat mukana. Muuten jaksoin ihan hyvin, mutta jalat väsyivät lopussa.</t>
  </si>
  <si>
    <t>12.58</t>
  </si>
  <si>
    <t>edellä tavoitetta</t>
  </si>
  <si>
    <t>a</t>
  </si>
  <si>
    <t>mv 10*1'40"/4'20" + ju</t>
  </si>
  <si>
    <t>SA</t>
  </si>
  <si>
    <t>Leirikisa Tamadabassa. 6,9km 3' väliaikalähdöllä. Mädi 51.0x, meikä 52.38, Sorvisto 52.52, Maco 54.0y. Sain jo Macon ja Mädin näkyviin, mutta sitten vähän haparointia ja reitinvalinnassa 2.30 pleksiin (Sorvisto otti samat). Nousua paljon. Sykkeet ei tahtoneet nousta/pysyä ylhäällä. Koukut rasteilla vähissä. Loppuun vähän vuorenvalloitusta ja suunnistuskuvausta. Hyvää haettiin, priimaa saatiin.</t>
  </si>
  <si>
    <t>Vaeltamassa mm. Roque Nublolla. Alussa jotenkin painoi, lopussa jalat yllättävän hyvät. Yht 4.40, sykkeet alhaalla, tehokkaan ka 92.</t>
  </si>
  <si>
    <t>Juttelin eilen Jim Beamin kanssa. Tänään sen mukaan.</t>
  </si>
  <si>
    <t>Aamulla paras fiilis ikinä! Juoksutekniikkaa: nyt enempi vetoja, vähempi juoksentelua.
Illalla 4*3000m (10.50+10.35+10.33+10.03) Eka reipas, kaksi seuraavaa puolivälissä, viimeisessä maksimillakin. Helposti kuitenkin.</t>
  </si>
  <si>
    <t>Illalla piti vetää 2h reipasta. Jalat loppuivat, eikä syke pompsahtanut millään yli kynnyksen. Sitten kun vedin kilometrin yli, niin pakki meni niin sekaisin, että jouduin siirtymään kymmeneksi minuutiksi pöntön päälle. Vauhti kuitenkin aika priimaa 3.50/km. Sama setti kuin la 7.1. 64.30 (vrt. 60.40 vk) (35'-&gt;100'). Aika ristiriitainen olo lenkin jälkeen. Vaikeaa olla tyytyväinen.</t>
  </si>
  <si>
    <t>Jalat aika puhki. Koko vitun päivä matkustamista. Kotona 5.05 Suomen aikaa.</t>
  </si>
  <si>
    <t>su 2*2km</t>
  </si>
  <si>
    <t>su 12,3km (?) + ver</t>
  </si>
  <si>
    <t>ju + loikat</t>
  </si>
  <si>
    <t>su 4*1,6km</t>
  </si>
  <si>
    <t>P/M</t>
  </si>
  <si>
    <t>su 10km</t>
  </si>
  <si>
    <t>a(9): al 22' (117), ap(13): su 4*1,6km, (2 ekaa vk1, 2 vikaa vk2 lopussa vähän maksimillakin) yht 6,46km/39.56, virhettä 1.50. Utranharjulla suppaa. Alussa pientä hakemista. Lopussa helpompaa ja suunnistus ok. Ip(19): su 10km/80' Petronkangas, aivan helmi suppamaasto. Yksi 12 minuutin virhe, muuten kohtuu ok. Varsinkin lopussa kun pääsin sisään kartoitustyyliin.</t>
  </si>
  <si>
    <t>Reisi tuntuu kävellessä. Muuten suht ok.</t>
  </si>
  <si>
    <t>Krapula.</t>
  </si>
  <si>
    <t>Aika väsynyt.</t>
  </si>
  <si>
    <t>Aamusta kalibroin mittaria aseman kentällä. Ensin kalibroin sen kolmella kilsassa (näytti 2,99). Sitten tarkistin ja näytti 2,93. Se on 2,3 % heittoa, prkl! Työnsin muuten sen toisen 3km 13.30 (130).
Illalla Salakalliolla 2*2km suunnsitusvetoina Kaartinen perässä. Sekosin radassa ja luin väärää väliä. Lisäksi yksi 1.15 virhe. Muuten aika hyvää menoa 2,2km/16' + 1,7km/13'.</t>
  </si>
  <si>
    <t>Elimistö jokseenkin sekaisin. Aika väsynyt koko päivän. Ja koko ajan vähän nälkäinen olo tai sitten teki mieli syödä jotain.</t>
  </si>
  <si>
    <t>Aamusta Fysiosykkeessä teettämässä muutokset tukipohjallisiin. Valmiit torstaina.
Tuntui suhteellisen hyvältä.</t>
  </si>
  <si>
    <t>Aamulla kädet taas hapoilla. Muuten tuntuu ihan hyvältä. Mutta vittu!
Juoksua 9km/52'15" 5'48"/km (117) + 2,6km/13ä 5'/km (126). Tuntui tavallaan tosi huonolta. Jotenkin syke halusi nousta jatkuvasti. Iltapäivällä taas hapoilla.</t>
  </si>
  <si>
    <t>Vähän kylmä lenkillä ja Foreca lupaa kylmenevää. Kerpele! Kuntopiirissä takareidet vähän jumeksissa. Lonkan koukistajat tuntuivat nopeilta.. Ja niitähän on tehty!</t>
  </si>
  <si>
    <t>Juoksu todella löysää ja vähän raskasta. Syke alhaalla, eikä väsyttänyt, mutta kovempaakaan ei huvittanut juosta. Illalla hyvä kulku. Putki 7.00 (127)</t>
  </si>
  <si>
    <t>Ulkona -20 astetta ja vähän tuulta. Lenkillä tarkeni yllättävän hyvin - näpit nyt tietysti jäätyivät. Sitten koulutouhuissa kävelyä bussiin ja syömään varmaan pari kilsaa. Siinä tuli kenties vielä enempi kylmä ja kokonaisvaltaisemmin. Sitten illalla vähän kurkkukarhea. Otin kyllä Berocan.</t>
  </si>
  <si>
    <t>Se on nuha. Aamusta nenä aavistuksen tukossa. Päivällä hiukan. Silloin tällöin joutui niistämään. Illalla vuoto oli isoa. Venyttelin 45 minuuttia.</t>
  </si>
  <si>
    <t>Täältä ei nousta! Kokopäivän aivan hajalla. Henkisesti, fyysiesti, mitä vielä... Taisi olla kuumettakin.</t>
  </si>
  <si>
    <t>Parempaan päin.</t>
  </si>
  <si>
    <t>Enää pientä nuhaa. Nenä tukossa, mutta ei vuoda jatkuvasti.</t>
  </si>
  <si>
    <t>su 13,0 km</t>
  </si>
  <si>
    <t>ju/su</t>
  </si>
  <si>
    <t>11'400m/1'45"</t>
  </si>
  <si>
    <t>Möksältä kevyesti maastolenkkiä peruskartalla. Ihan hyvin jaksoi. Outo tunne, kun jätin mittarin pois. Illalla pienet naamat ja tunteroinen mettäfutista. Ulkoisilta piirteiltään toiminta mahtui helposti urheilun määritelmän sisälle. Kehittävyydestä en tiedä.</t>
  </si>
  <si>
    <t>kova 12,5km</t>
  </si>
  <si>
    <t>14.27</t>
  </si>
  <si>
    <t>Mädin kanssa pitkäyö päivällä. Juostiin eri hajontaa. Ilman erinäistä venailua noin 1.52 (kärki kisoissa 1.26. Pimeä, mutta valmiilla urilla). Ei paljoa virhettä. Löin puolimatkan jälkeen pohkeeni ja se oli illalla varsin kipeä. Annoin siihen kolme kertaa kylmää.</t>
  </si>
  <si>
    <t>Salo-Jukola viikonloppu. Juoksin aamulla kisapaikalle. Venloissa ja Jukolassa varoittamassa juoksijoita. Jukolassa siirtymäpyöräilyä jonkin verran, samoin kuin Maalun mäki seitsemän kertaa ylös. Osa juosten. Ohessa myös pientä viinan juontia. Kisan jälkeen aivan rikki.</t>
  </si>
  <si>
    <t>Aamulla vieläkin jotenkin voimaton olo, siirsin kovaa huomiseen.
KP 15' + ver 10' + loikat 12' + ver 4' + 6*mv (1.29+1.29+1.27+1.27+1.26+0.37)/2.45 + ver 29' (sis 2*15" alamäkeen). Mäkivedot Olarin pohjoispuolella pyörätieltä kentän vierestä vasemmalle mäkeen.</t>
  </si>
  <si>
    <t>KP + loikat + mv 6*1'20"'</t>
  </si>
  <si>
    <t>su 9*300-650m/1'30"</t>
  </si>
  <si>
    <t>Lyhyitä suunnistusvetoja 9*300-650m, palautus 1'-2'. Suoranaista virhettä aika vähän, mutta vauhdit huonoja. Keskimäärin noin 6'/km. Maasto yllättävän huonokulkuista. Harvassa paikassa pystyi työntämään 100 lasissa. Tehot läpi vk-alueen.</t>
  </si>
  <si>
    <t>12.13</t>
  </si>
  <si>
    <t>Juokseminen todella raskasta. Jokainen nousu käsittämättömän vaikea. Loppua kohti paremmin. Nenä vielä tuhisee.
Illalla vähän kuntopiiriä. Reisiä, lonkan koukistajia, vatsoja ja käsiä. Lyhyitä sarjoja mahdollisimman terävästi. Päälle 40' venyttelyä. Samaa sabluunaa, mitä pariin otteeseen vkloppuna.</t>
  </si>
  <si>
    <t>Vieläkin pientä puhinaa nenäosastolla. Ajattelin, että olisi voinut juosta kovaakin, mutta ei todellakaan tuntunut riittävän hyvältä. Juoksu ihmeen löysää. Sykkeetkin aavistuksen ylhäällä. Jossain tunnin kohdalla alkoi vähän kulkea paremmin. Putki 7.05 (133) ja sen päälle loppu 15' vauhdikkaammin (149).</t>
  </si>
  <si>
    <t>Aamulla Jukola tsekkailua: Varoituksen suunnittelua, tiesiirtymään ja keskuksessa kirmailua.
Forssa Games 4,3km 1. Föhr 22.54, 26. meikä 24.57. Minuutti kuudenteen, puoli 13.:een. Ei paljon kuprua.</t>
  </si>
  <si>
    <t>Päivä yleisurheilijana. Jte 4*4 sarjaa (pakara, polvennosto, neekeri, kimmo) + 2 kiihdystä + loikkia 4*2 sarjaa (8. loikan sarjoja: vuoroloikka, 2+2 loikka, kokkaukset ja juoksuloikka) + 3*100m. Verkat alku+loppu 38'.</t>
  </si>
  <si>
    <t>jte + loikat + nop</t>
  </si>
  <si>
    <t>Jalat ihan vitun kipeät. Etenkin reidet. Ei pysty sanoin kuvaamaan.</t>
  </si>
  <si>
    <t>Vähän vetoja. Pääosin 12"-30", mutta 40" ja 1'30". Kulki hyvin.</t>
  </si>
  <si>
    <t>9.25</t>
  </si>
  <si>
    <t>39.18</t>
  </si>
  <si>
    <t>Perseessä tuntuu eniten. Ei mitään pahaa vauriota.
Illlalla Sunan kanssa yösuunnistamassa eGamesin rata läpi Sorlammella. Satoi vettä ja oli tolkuttoman märkää. Ei ollut ajatus mukana. 1:15000 vaikealukuinen. 11,6km/130' (131). Vauhti hiljaista.</t>
  </si>
  <si>
    <t>ver + sähly</t>
  </si>
  <si>
    <t>Ollin kanssa verkkaa. Sähly muuten leppoisasti, mutta viimeisessä pelissä homma lähti "vähän" käsistä. Mutta mitäpä sitä ei tekisi voiton eteen. Viimoinen kymmenen minuuttia pitkälti maksimilla.</t>
  </si>
  <si>
    <t>1000m + su 2*1,1km</t>
  </si>
  <si>
    <t>SM</t>
  </si>
  <si>
    <t>Aamusta aika puhki. Sykkeet herkästi ylhäällä. Vaelsin rauhassa.
Illalla Gurun läksiäisissä Kemiössä. 2 miehen yösu-viesti. Mädin kanssa voitettiin jo arvonnassa. 1000m/3'20" + su 2*n.1,1km 7.26+7.54. Mädi (8.06+7.48). Verrytellessä väsytti.</t>
  </si>
  <si>
    <t>virhe</t>
  </si>
  <si>
    <t>n.6'</t>
  </si>
  <si>
    <t>40"</t>
  </si>
  <si>
    <t>n. 8'</t>
  </si>
  <si>
    <t>n. 5'</t>
  </si>
  <si>
    <t>n. 2'</t>
  </si>
  <si>
    <t>su 6km</t>
  </si>
  <si>
    <t>kontrolliju</t>
  </si>
  <si>
    <t>su/ju 3,5km</t>
  </si>
  <si>
    <t>AM</t>
  </si>
  <si>
    <t>Loppua kohden alkoi kulkea varsin hyvin. Sykkeet silti suhteellisen alhaalla verrattuna viime aikojen arvoihin.</t>
  </si>
  <si>
    <t>Kontrollijuoksu Friisinniityllä. Pk: 19.08 (142), vk: 10.58 (165), mk 4.40 (179). Kuukauden takaisesta selvä parannus, viime vuotta hieman edellä tai joulukuun puolivälin tulosten kanssa aika samoissa.
Illalla TeekSun pikkujoulut…</t>
  </si>
  <si>
    <t>su 5,2km</t>
  </si>
  <si>
    <t>Aamupäivällä 2*(100-&gt;400m)+(400+300+200+100m). Eilinen lepo toimi. Juoksu kohtuullista, ei mitään helmeä. Vedin pintakaasulla. 400m silti 1.13-1.12.
Illalla Sorvalammen pohjoispuolella rastinottoa. 5,2km/24 rastia. Välillä ihan sujuvaa, mutta välillä… aika isoja kupruja. Ei näin! Keskittymisessäkin hieman hakemista.</t>
  </si>
  <si>
    <t>Aamusta Oittaa-Pirttimäki akselilla polkuja. Alussa kankeaa, lopussa vähän parempaa, ei mitään helmeä. Illalla piti käydä suunnistamassa Paloheinässä, mutta unohdin kartan kotiin. Liian tasapaksua harjoittelua on nyt tullut tehtyä.</t>
  </si>
  <si>
    <t>Suunnistamassa Tammisaaressa. Kaartinen juoksi ensimmäiset 25' perässä kunnes teloi nilkkansa. Luin ihan perkeleesti kaikkea, mutta tein silti pari karkeaa virhettä. Loppupuolella suunnistusyritys hieman laantui. Maasto on varsin raskas (sm-viesti 05), mikä selittää alhaista km-vauhtia.</t>
  </si>
  <si>
    <t>hl + ver</t>
  </si>
  <si>
    <t>hp + ver</t>
  </si>
  <si>
    <t>ver</t>
  </si>
  <si>
    <t>hl + va + ver</t>
  </si>
  <si>
    <t>mv 10'+7'+7' / 5' + ver</t>
  </si>
  <si>
    <t>11.18</t>
  </si>
  <si>
    <t>10.02</t>
  </si>
  <si>
    <t>Älytön sykintäpäivä koulussa. Keli aika syvältä.</t>
  </si>
  <si>
    <t>Ei tullut venyteltyä, vaikka syytä olisi ollut.</t>
  </si>
  <si>
    <t>Jalat vähän väsyneet</t>
  </si>
  <si>
    <t>Juoksin enimmäkseen tietä, mutta myös Jukolan urilla Maalussa. Ja törmäsin Toivion Heikkiin… 10 min tauko… Menin hiljaa, kävelin penkkoja, sykkeet alhaalla, mutta pientä väsyä.</t>
  </si>
  <si>
    <t>ap(12): ju 32' ip(15): tennis 30' (yht 80') vs Maco 3-6, 4-6. ip(17): su 54' + vr 10'. Suunnistin Peimarin rasteilla viivasuunnistusta rastit kiertäen. Vähän oli hankaluuksia. Osittain koska maasto oli hieman suurpiirteistä ja osin koska kartta oli aivan perseestä. Anssi oli taas vedellyt sillä vasurilla. Vähän väsyltä tuntui taas.</t>
  </si>
  <si>
    <t>Maanantairastien rastit pois Kankareenjärveltä. Yhteensä 1.25.</t>
  </si>
  <si>
    <t>Ihan kohtuullisen tuntuista. Jalatkaan eivät tuntuneet erityisen väsyneiltä.</t>
  </si>
  <si>
    <t>Aamulla juoksutekniikkaa. Aika nihkeää ja pohkeet erityisen kipeät. Juoksusarjoja 16 kpl, sitten vain 2 loikkia (pohkeet sanoivat ei kiitos) ja vetoja 7 lyhyinä ja rentoina.
Illalla Paukkulan kentällä 1500m (5'21") + 12*400m (6 ekaa 74.5, 3 seuraavaa 73.5, 3 viimeistä 72, 69, 66). Palautus 1'45". eka vk1, 400m vedot vk2, kaksi viimeistä mk. Huono alusta ja vastaista.</t>
  </si>
  <si>
    <t>1500m + 12*400m / 1'45"</t>
  </si>
  <si>
    <t>Aamulla taas tennistä… sykemittarilla ja totesin, että kai sitä täytyy jotain merkata… vs. Maco 6-7 (7-9), 0-3.
Illalla koetin kropan huutoa. 4*IHM: 9.43 (147) + 9.35 (155) + 9.09 (163) + 8.56 (168) = 37.23 (158). Ihan hyviä aikoja.. Viimeisen väliajat: 1.40, 3.51, 7.03.</t>
  </si>
  <si>
    <t>Ihan törkeen hyvä kulku.</t>
  </si>
  <si>
    <t>Smålandskavlen 11,8km</t>
  </si>
  <si>
    <t>23.29</t>
  </si>
  <si>
    <t>30.43</t>
  </si>
  <si>
    <t>530.13</t>
  </si>
  <si>
    <t>Illalla juoksemassa Logen kanssa. Se ei oo tikissä, sen kengät ei olleet tikissä ja mun vatsa ei ollut tikissä. Harjoitus ihan reisille. Alussa ok vauhti, mutta sitten se vain hiipui. Lopussa 10 minuuttia vauhdikkaammin, mutta pakki oli niin sekaisin, että pystynyt juoksemaan reipasta.</t>
  </si>
  <si>
    <t>su 5km + ver</t>
  </si>
  <si>
    <t>Keskuspuistossa luistellen. Hyvä kulku. Lopussa pientä väsyä. Päälle vielä 2,5km/10' alemmalla kynnyksellä.
Illalla TeekSun saunaillassa.</t>
  </si>
  <si>
    <t>AP</t>
  </si>
  <si>
    <t>Hyvä fiilis aamulla. Tosin pakkasta -12*. Harkitsin hallia, mutta halusin säästää jalkoja. Juoksu oli jotenkin nihkeää, eikä vauhti päätä huimannut. Osin varmaan johtui lipsuvasta pohjasta ja tonnista vaatteita. Lämpöputken eteläpäästä radalle ja takaisin 27.26+26.11=53.37, ks 160.</t>
  </si>
  <si>
    <t>ver + KP</t>
  </si>
  <si>
    <t>Asemalla 11*400m/1'45", lähtöväli 3'. 10 ekaa 72"-75", ka 73", viimonen 62". Kroppa vastusti vauhdinpitoa. Ei todellakaan tultu, mutta jostain on aloitettava. Sykkeet pääosin vk2:sta (loppupuolella maksimi 170-172). Viimeisessä  maksimi 180. Hellettä ja alusta tavallista huonompi (muhkurainen). Viimeinen periaatteessa täysiä. Tartanilla 60" helposti. Illalla  49.25, footpod 9,7, karttapaikka 10,3km...</t>
  </si>
  <si>
    <t>Aamulla Macoa vastaan pari erää tennistä. Sykkeet niin alhaalla, että jätetään taas merkkaamiset väliin. Illalla pari sarjaa loikkaa.</t>
  </si>
  <si>
    <t>Hyvän tuntuinen kulku. Vähän terävyyden hakua ylämäestä ja pientä keskivartalojumppaa.</t>
  </si>
  <si>
    <t>Aamulla sama lenkki kuin viikko sitten. Lämpöputken eteläpäästä radalle ja takaisin. 26.50+25.55=52.45, ks 161. Minuutin paremmin. Vauhti aika nihkeää. Ulkona -6. Vähän lunta pyöräteillä ja lipsui. Lopussa pakki sekaisin. Näin on käynyt joisella pidemmällä tai kovemmalla juoksulenkillä viimeisen 1,5 viikon aikana. Illalla sählyssä kolme... kuntopiiriä ja lähtöjä hepistä.</t>
  </si>
  <si>
    <t>Seuraottelu 2,7km</t>
  </si>
  <si>
    <t>Seuraottelu vs PR + TkuSprintCup Pahkavuoressa. 2,7km: Sami 13.00, Markus 13.32, Mädi 13.34, Frank 13.36, meikä 13.44. Muut jäi. Koukkua 35" about. Viimeiselle rastille 20" käkeen. Prkl. Olin lisäksi aivan hapoilla. Nousua yht. 120m. On se Pahkavuori aika vuori. Ehkä tätä mä en vaan osaa. Toivottavasti sunnuntaina on tasamaata.</t>
  </si>
  <si>
    <t>Hallivalvontapäivä. Suoraan ladulle. Sieltä suoraan hallille. Hallilla jo kamat päälle ja kotoa juoksemaan. Aamulla löin aluksi aika hyvää kyytiä pertsaa, mutta sitten pidot loppuivat. Päälle juoksua reippaasti. Illalla tunti. Loppu reippaasti. Salaisten risteyksestä kotio 3.48, pääosin kai pk:lla. Sykemittari reistailee ja pakkasessa (nyt -10) on tosi vaikea arvioida rasitusta. Tunne on välillä tosi raskas.</t>
  </si>
  <si>
    <t>17.00</t>
  </si>
  <si>
    <t>KYV 9,1km</t>
  </si>
  <si>
    <t>KYV ankkuriosuus 79' +15' Saariselle sija 4-&gt;9. Ei voi sanoa kuin että vituiksi meni.</t>
  </si>
  <si>
    <t>Jalat melko hyvät, ehkä vähän epäterävät ja löysät. Syke tuntui nousevan aika helposti. Ehkä oli aavistuksen liian ylhäällä. Lämpöputki lopussa 6.17, ks 140 (Polar näytti 1,482km)</t>
  </si>
  <si>
    <t>4.50</t>
  </si>
  <si>
    <t>3*10km tj. 40.15+39.24+38.41=118.20. 26.12. 121.58. Nyt vähän alemmilla sykkeillä. Lopussa taas vauhti aavistuksen hyytyi, mutta vähemmän kuin ennen. Jalat oikeastaan lopussa yllättävän hyvät, eikä muutenkaan mitään väsymistä. Luminen talvikeli, ei mitään priimaa.</t>
  </si>
  <si>
    <t>fuitis</t>
  </si>
  <si>
    <t>Aamulla extempre Torronsuolle vaeltamaan sauvoilla ja saappailla. Jalkojen säästelyä. Alkuun loppuun juoksua pitkospuilla. Oli TV-kameratkin paikalla. Kuvasivat keskusteluohjelmaa nimeltä suo.
Illalla Vaskiolla pelaamassa palloa joukossa, jossa aika harvan voi sanoa harrastaneen juurikaan liikuntaa. Pelattiin toista tuntia aika kevyesti.</t>
  </si>
  <si>
    <t>Koko päivän laskemassa bridge-kisan tuloksia. Isoa sykintää. Illalla sitten lenkille ja naps, kulki iiiihan vitusti. Vetelin siinä muutaman rennon vedonkin, mutta pk:lta syke ei lähtenyt mihinkään. Perinteisesti tätä lenkkiä on tahkottu 3 minuuttia kauemmin hyvälläkin kululla.</t>
  </si>
  <si>
    <t>su 7,6km</t>
  </si>
  <si>
    <t>Ihan vitusti koulua. Ei mitään saumaa lenkille.</t>
  </si>
  <si>
    <t>su 7km</t>
  </si>
  <si>
    <t>8</t>
  </si>
  <si>
    <t>su 12,2km</t>
  </si>
  <si>
    <t>koris + py</t>
  </si>
  <si>
    <t>Liga Regional 10,3km</t>
  </si>
  <si>
    <t>ju + futis</t>
  </si>
  <si>
    <t>su + su 1,34km + ver</t>
  </si>
  <si>
    <t>su 7,4km</t>
  </si>
  <si>
    <t>su 12,4km + ju</t>
  </si>
  <si>
    <t>MS</t>
  </si>
  <si>
    <t>jte + 21*15"/30" + su 2,7km</t>
  </si>
  <si>
    <t>su 3,7km + ver</t>
  </si>
  <si>
    <t>su 6,1km + ver</t>
  </si>
  <si>
    <t>Costa Calida WRE 11,0km</t>
  </si>
  <si>
    <t>ver + futis</t>
  </si>
  <si>
    <t>futis</t>
  </si>
  <si>
    <t>11.07</t>
  </si>
  <si>
    <t>17.13</t>
  </si>
  <si>
    <t>54.44</t>
  </si>
  <si>
    <t>Guardamar-Madrid-Amsterdam-Helsinki-Espoo. 7.30-23.30.</t>
  </si>
  <si>
    <t>Leirille Espanjan Guardamariin. Paikalla vasta yöllä.</t>
  </si>
  <si>
    <t>Perus suunnistusreeni dyyneillä. Vedin aika rennosti.
Illalla kovaa Mädin kanssa. Vähän nihkeä kulku ja Mädi alisti hieman (20"). 10,3km/38', ks. 161.</t>
  </si>
  <si>
    <t>Suunnistamassa vuorilla. Maasto täyttä skeidaa. Piikkipuskaa ja sen semmoista. Vähän tuli koukkuakin liikaa.</t>
  </si>
  <si>
    <t>AM-normaali 10,3km 1. Muukkonen 66.20, 9. meikä 76.02. Reidet ei toimineet, juoksu heikkoa, tummuin, 6' virhettä, joista suurin osa lopussa. Ei näin.</t>
  </si>
  <si>
    <t>Todella hiljaa poluilla.</t>
  </si>
  <si>
    <t>Kaksi tuntia venyttelyä ja kolme kertaa kylmää. Vähitellen jalat alkavat tuntua paremmilta…</t>
  </si>
  <si>
    <t>Viikonloppuleiri Ankkurikellarilla PE-SU. Yöharjoitus Paturissa. 6,7km 1. Mädi 47, 2. meikä, 3. Maco +40", 4. Janne V +3', 5. Täpsä.  Lyötiin vähän turhankin lujaa - alle seitsemää. Oli kuitenkin lunta maassa. Sählyn otin rauhassa, kun olo oli aika rikkinäinen. Silti keskisyke pelatessa noin 138. Lainasin kirjastosta kirjan "Lore of Running". Jos ei sillä, niin ei millään!</t>
  </si>
  <si>
    <t>Suunnsitusharjotitus Salakalliolla. 11,8km, pitkiä välejä. Lunta &gt;10cm, raskasta ja kylymä. Keskeytin (kuten muutkin). Alussa+lopussa+välillä juoksua tietä karttarullalla n. 30'. Juoksin aika rauhassa. Eilinen tuntui vielä kintuissa.</t>
  </si>
  <si>
    <t>Reidet tuntuivat aika väsyneiltä. Suunnittelin tekeväni kuntopiiriä, mutta vaihdoinkin kevyeen hiihtolenkkiin vähälumisella ladulla.</t>
  </si>
  <si>
    <t>kova 10km</t>
  </si>
  <si>
    <t>Aamulla kuntopiirin tekeminen meni vähän myöhäiseksi. Illalla testijuoksu Mädin kanssa kiihtyvänä 9.40+10.20+9.15+8.50=38.05. Mädi karkasi viimeisellä 2 kilometrillä 25 sekuntia. Sykemittari ei oikein pysynyt lestissä, mutta sykkeet taisivat olla mennessä pääosin reippaan puolella. Lopussa aika lähellä kynnystä. Juoksu tuntui helpolta.</t>
  </si>
  <si>
    <t>Aamulla vähän rasittunut olo.
Illalla Täpsän ja Mädin kanssa lenkkiä. Pakkasta 15. Uudet hanskat ja ranteet jääty. Prkl. Mädin Polarin mukaan 25,9 km, karttapaikasta mittasin 26,4 km. Ihan juoksemiselta se tuntui.</t>
  </si>
  <si>
    <t>AS</t>
  </si>
  <si>
    <t>Aamulla pientä väsyä vaihteeksi ilmassa. Päivä sykkiessä. Ostin yhden etelänmatkan, sukset ja muutamat joululahjat sekä hain av-ryhmään.
Illalla luikkaria Tupurin tykkiladulla. Ei se nyt erityisen huonolta tuntunut. Viimeinen viikko 17,5h…</t>
  </si>
  <si>
    <t>kova 12,6km</t>
  </si>
  <si>
    <t>Kovaa Valhojamäellä. 12,6km, nousua 370m, 50.51. Jos tästä nyt joku standardilenkki tulee, niin kierrosajat olivat 16.27, 16.07, 16.01.
Illalla reidet aika aran tuntuiset. Enpä tiedä oliko niin hirveän fiksua juosta alamäkeä kovaa… sählyä ihan leppoisasti.</t>
  </si>
  <si>
    <t>Aamusta lenkillä. Oli vähän liukasta, mutta jalat olivat yllättävän hyvän tuntuiset. Joulu Rauhamailla. Melkoista jännittämistä.</t>
  </si>
  <si>
    <t>Hermolenkki aamusta. Eksyin.</t>
  </si>
  <si>
    <t>Pohkeet vähän kipeät.
Illalla suunnistusharjoitus Myllytyryllä. Loppu kiihtyvällä vauhdilla. Alussa pientä probleemaa, lopussa suunnistuskin parempaa.</t>
  </si>
  <si>
    <t>Ruotsissa Tisarenin majalta kevyttä hölkkää 1:15000-kartan kanssa. Lupaavan tuntuinen kulku.</t>
  </si>
  <si>
    <t>Tiomila 17,7km</t>
  </si>
  <si>
    <t>Tiomila 4. osuus 17,7km 18.-&gt;4. Vaihtoon 17 miehen kärkiletkassa. Osuuden 6. nopein, +2' Noposelle. Jaksoin melko hyvin. Keskivaiheilla oli vaikeampaa, kun jouduin kuromaan eroja kiinni. Lopussa taas hyvää kulkua. Yht. 1. HSK, 25. AngA.</t>
  </si>
  <si>
    <t>Vähän nahka olo. Päätin kuitenkin tehdä pitkän kevyen illalla. Hiljaa menin.</t>
  </si>
  <si>
    <t>Eilen taas jotenkin mentiin. Tänään tyydyin urheilun osalta pelkkään väliaikaspekulointiin.</t>
  </si>
  <si>
    <t>7.44</t>
  </si>
  <si>
    <t>KP + ju</t>
  </si>
  <si>
    <t>55.40</t>
  </si>
  <si>
    <t>14.20</t>
  </si>
  <si>
    <t>3km + jte</t>
  </si>
  <si>
    <t>(polvi kipeä)</t>
  </si>
  <si>
    <t>Teloin polveni koulumatkalla bussin penkkiin. Hyvin mä vedän. Päivä istumista ja Halikkoon päästyä jalka melko kipeä. 4 x kylmää illan aikana tehosi ihan hyvin.</t>
  </si>
  <si>
    <t>Päivä hv:n järjestelytehtäviä. Tehokas liukeneminen TapKen futiscupiin, jossa Osasunan kärkikarvaajana ja vaihtopenkin lämmittäjänä potkupalloa. Tuloksena viime vuotisen kakkossijan uusiminen.</t>
  </si>
  <si>
    <t>Vartsalassa vaeltamassa ja sinkoilemassa kevätkansallisten maastoon tutustuen. Yhteensä 3.15.</t>
  </si>
  <si>
    <t>Ihan kivasti kulki.</t>
  </si>
  <si>
    <t>ju/va</t>
  </si>
  <si>
    <t>Kontrollijuoksu Friisinniityllä. Pk: 18.12 (???), vk: 10.28 (???). Sykemittari ei oikein toiminut. Aika epäolennainen vempain näissä kekkereissä... Putki pääosin kovaa lunta, ei mitään priimaa. Sanoisin perstuntumalta, että viime vuonna saatoin olla hitusen paremmassa tikissä.</t>
  </si>
  <si>
    <t>ver 7' + jte 13' (8 sarjaa) + ver 24' (sis 3*10 loikkaa). Tuntui ihan terävältä. Lisäksi keskivartalolle parit sarjat kuntopiiriä (4').</t>
  </si>
  <si>
    <t>jte + ver</t>
  </si>
  <si>
    <t>8.35</t>
  </si>
  <si>
    <t>Kalevan Rasriviesti 7,8km</t>
  </si>
  <si>
    <t>Pitkä maastolenkki Solvallasta. Alussa ihan hyvää ajatusta. Tunnin kohdalla sammal lähti alta ja vedin naama edellä turpeeseen. Reisi osui kaatuneeseen puuhun ja sattui perkeleesti. Juoksin kuitenkin vielä tunnin päälle. Maastossa suht ok. Alamäissä vaikeaa, ylämäissäkin vähän ja tiellä aika perseestä. Illalla sattui kävellessä. Vittu!</t>
  </si>
  <si>
    <t>su 4,2km</t>
  </si>
  <si>
    <t>8.33</t>
  </si>
  <si>
    <t>Vetoja Friisinniityllä 100+200+300+400+100+200+300+400+400+300+200+100. Vähän löysän tuntuista, mutta ihan hyviä aikoja sykkeisiin nähden. Nopeuttakin tuntui löytyvän lyhyissä vedoissa, eikä lihasten kanssa harmia.</t>
  </si>
  <si>
    <t>Aamusykkeet melko korkealla. Akillesjänne hieman paremmin. Hiihtelin keskuspuistossa. Ehkä aavistuksen sykkeet ylhäällä, tai ehkä oli ihan kohtuu kulkua ja jaksoi kiivetä mäkiä hyvin. Loppuun 2*Olarin purtsi reippaasti (12.50). Oli ihan kiva hiihtää.</t>
  </si>
  <si>
    <t>10*1000m/2'</t>
  </si>
  <si>
    <t>SM-maastot 4 km + ver</t>
  </si>
  <si>
    <t>SM-maastot Saarijärvellä. 4km 1. Keskisalo 12.51, 35. meikä 14.17. Eka kierros hyvin, mutta sitten hyydyin. Kierrosajoista ei tietoa, mutta oma aavistus on, että toinen lenkki olisi mennyt yli puoli minuuttia hitaammin.</t>
  </si>
  <si>
    <t>Jyväskylään ja Mädin kanssa lenkillä. Pitkästä aikaa juoksu tuntui joka suhteessa todella hyvältä.</t>
  </si>
  <si>
    <t>su 8,1km</t>
  </si>
  <si>
    <t>Lähdin hiljaa ja lopussa kun yritin kiristää vauhtia jalat olivat laiskat. Sykkeet alhaalla.</t>
  </si>
  <si>
    <t>Jukola-harjoitus Lakianummella. 8,1km/64' (140). Suunnistus oli pääosin hyvää. Jotain pientä koukkua ja paikoin epäsujuvuutta ja sitten loppuun toiseksi viimeisellä välillä 1,5 minuutin kämmi. Mutta oli kyllä nälkää suunnistaa.</t>
  </si>
  <si>
    <t>6.46</t>
  </si>
  <si>
    <t>7.52</t>
  </si>
  <si>
    <t>su 7,7km/300m</t>
  </si>
  <si>
    <t>ver + loikat</t>
  </si>
  <si>
    <t>su 4*1,4km</t>
  </si>
  <si>
    <t>Kalevan Rastiviesti 4. osuus 7,8km 7.-&gt;10. Jäin kärkeen 10 minuuttia. Vittujoo. Ajatus mitä sattuu. Jalkaan ei sattunut. Illalla aika puhki.</t>
  </si>
  <si>
    <t>VL-viesti, Puumala. 3. osuus 7,2km 45.47, Ikonen 43.01. 4.-&gt;3., osuuden 5. nopein. Yht. 1.Parma, 5.AngA. Sykkeet 10 pykälää normaalia ylempänä, tuntui todella pahalta koko matkan, olin pelkkää tummaa. Suunnistus sujui puolestaan todella hyvin, vain 40 sekuntia koukkua. Tulehdus spekuloitu karvatupentulehdukseksi. Syy liian vähäinen liukasteen käyttö hieronnassa. Uittu!</t>
  </si>
  <si>
    <t>Jalat näyttävät samoilta, sykkeet näyttävät samaa. Mutta tuntuu paremmalta. Ehkä polte juoksemaan on kasvanut niin suureksi, ettei maanpäällinen kipu tunnu läpi…</t>
  </si>
  <si>
    <t>Jalat näyttävät paljon paremmilta kuin pari päivää sitten. Valkoinen on poissa ja punaista paljon vähemmän. Silti sykkeet edelleen ylhäällä. Päivällä oli aavistus lämpöäkin 36,9*C. Lihakset kipeät. Etenkin pohkeet.</t>
  </si>
  <si>
    <t>Aamusta olis voinut hiihtää vaikka kuinka ja paljon, mutta maltoin.
Illalla seuran saliharkoissa. Ajattelin, että tulee semihyvä voimareeni ilmaiseksi, mutta paikalle ilmestyi vain kolme Kokkilan poikaa, joten pelailtiin sählyä. Mihin tämäkin seura on oikein menossa?</t>
  </si>
  <si>
    <t>ver 14' + loikat (myös pari vetoo) 18' + ver 7' + KP 42' + ver 18'. Vähän oli loikissa liukasta.</t>
  </si>
  <si>
    <t>Kevyt lasku pohjoiskarjalalaisiin maastoihin; maasto enimmäkseen priimaa. Juoksu yllättävän hyvän tuntuista. Nilkka vähän vaivaa.
Illalla Mädin kanssa kikkailua. Ensin juoksutekniikkaa 13 sarjaa, sitten 6 sarjaa loikkia ja 3 vetoa.</t>
  </si>
  <si>
    <t>Suunnistusharjoitus Kauheessa. 7km/74' + ver 16'. Rinnesuunnistusta. Ylämäet reippaalla, muuten rauhassa. Vähän liikaa tuli koukkua. Yksi kahdeksan minuuttinen. Ei auta päästää suunnistusta karkaamaan edes puolittain lapasesta.</t>
  </si>
  <si>
    <t>Aamulla taas vähän surffailua lätkämaila kädessä. Illalla sählymaila tuntui kevyeltä... Hyvät pelit. Yirtin ottaa rauhassa. Pysyttiin pk:lla. Kokonaisuuden kannalta olisi voinut olla viisasta skipata koko sähly, mutta ehkä tässä ollaan tuoreina sunnuntaina...</t>
  </si>
  <si>
    <t>konrolliju</t>
  </si>
  <si>
    <t>Ihan hyvän tuntuinen kulkupäevä.</t>
  </si>
  <si>
    <t>10x200m/1'45"</t>
  </si>
  <si>
    <t>25manna. 7. osuus 4,7km 26'. Osuuden nopein! Ykköselle 1,5 minuuttia koukkua. Et petrattavaa jäi vielä hitusen… Yhteensä 1. KR, 6. AngA. Ihan jees…</t>
  </si>
  <si>
    <t>Alan olla tikissä, ei mitään pahaa krapulaa. Lupauduin kevätkansallisten rm:ksi ja kävin maastossa vähän kattelemassa.</t>
  </si>
  <si>
    <t>Sunan kanssa läpsytystä.</t>
  </si>
  <si>
    <t>25manna 4,7km</t>
  </si>
  <si>
    <t>Friisinniityllä 10x200m, lähtöväli 2'15". Ajat 33"-36" + 28.5". Verkat jotain 27'. Ihan ok kulkua.</t>
  </si>
  <si>
    <t>Alussa nihkeää, puolen tunnin kohdalla alkoi kulkea, viimeiset puolituntia juoksin kiihtyvästi (7km/31'), mutta lopussa ei syke tahtonut millään nousta yli kynnyksen. Paljon pakkasta ja vaatetta sekä liukkaat tiet.</t>
  </si>
  <si>
    <t>Hiihtoa Tupurissa. Kädet pelkkää happoa ylämäissä. Muuten olo pelkästään löysä. Ei puhettakaan, että olisi isketty ylämäkiin.
Illalla kulku ok (aamuun nähden pelkkää priimaa).</t>
  </si>
  <si>
    <t>6*2'50"/2' + 4*30"/2'</t>
  </si>
  <si>
    <t>Vetoja Friisinkallionmäessä (sama kuin 29.1.04) periaatteessa sen jyrkän mäen alta päälle korkeimmalle kohdalle pohjoisen kautta, alku asvalttia ja loppu purtsia. Korkeusero noin 17m. Ajat: 3.06+3.05+2.59+2.48+2.41+2.41. Palautus 2 minuuttia. Maksimisykkeet 158, 164, 165, 173, 177, 180. Varaa oli, mutta ei nyt niin hirveästi. Viimeisessä tuntui jopa pahalta. Päälle 4*200m Friisinniityllä 33*3+32.</t>
  </si>
  <si>
    <t>Hyvä kulku. Juoksin aamulla ensin 8,4km/40' (4.47/km) ja loppu 1,5km/10' (4.00/km).
Illalla loikkia verkalla. Hyvältä tuntui.</t>
  </si>
  <si>
    <t>13.28</t>
  </si>
  <si>
    <t>60*100m/100m + jte</t>
  </si>
  <si>
    <t>ver 10' + jte 17' + ver 2' + 60*100m/100m + ver 13'. Vedot yht 49' -&gt; lähtöväli 49" = veto 18" + pal 31". Sykemittari aivan sekaisin, joten vedin sillai jotenkin. Tuntui pirun hyvältä. Kroppa alkaa tottua vauhtiin.</t>
  </si>
  <si>
    <t>vetoja Esport Arenalla 1500+1000+600+1000+600+400+400+800+400+400+1000/2'. Ajat: 5.32+3.26+1.57+3.18+1.52+1.11+1.11+2.35+1.11+1.09+2.49. Yht. 8100m, verkat 40'. Juoksin Sunan kanssa (-viimonen). Aika helpolta tuntui, mutta eivätpä vauhditkaan olleet mitään ihmeellisiä. Viimeisessä innostuin ehkä vähän turhaan. Aika kovaa yritin, mutta varmasti pari sekuntia olisi ollut otettavissa.</t>
  </si>
  <si>
    <t>vetoja 8100m</t>
  </si>
  <si>
    <t>Tavallaan talvikauden viimeinen harjoituspäivä. Juoksin aika hiljaa, paitsi molemmilla kerroilla loppuun vähän kovempaa.</t>
  </si>
  <si>
    <t>tj 10km</t>
  </si>
  <si>
    <t>Ostin Polar S625X:n. Testailin Footpodia (näyttää oman arvion mukaan about 2 % liikaa). Mutta oli kyllä aika kurko kulkukin.</t>
  </si>
  <si>
    <t>Jalat kevyet, mutta sykkeet melko korkealla. Osin ehkä vauhdin takia, mutta ehdottomasti myös tulehduksen. Annoin päivällä kylmä-kuuma hoitoa. (2' kylmää+1' kuumaa)x7. Yleisesti tuntuu hyvältä.</t>
  </si>
  <si>
    <t>a(8): 20', ap(12): kova 12km/46' + ver 42', ip(19): ju 51'. Kovassa Sorvisto veti, tulin perässä. Alku kynnysten puolivälissä, loppu lähellä kynnestä. Hyvän tuntuista, mutta vauhti ei kaksista. Illalla jo jalat aika puhki.</t>
  </si>
  <si>
    <t>Juoksu oli laiskaa, mutta sykkeetkin olivat alhaalla. Pyörin ihan uusilla poluilla.</t>
  </si>
  <si>
    <t>Lähivuorilla, kun ei saatu autoa ja päästy hakemaan karttoja. Alku leppoisasti, lopun alamäessä reidet aivan loppu. Joka askeleella sattui.
Illalla reidet ok, pohkeet paskana.</t>
  </si>
  <si>
    <t>Pohkeet hajalla. Juoksutekniikkaa päivällä: Polvennostoa, pakarajuoksua ym. 4*60m + 3*5*10*loikkia + 4*60m.
Juostiin tosi hiljaa, mutta ei tehnyt mieli kiristää vauhtiakaan. Lopussa vähän vauhdikkaampaa. 20 minuuttia sykkeillä 130-&gt;150.</t>
  </si>
  <si>
    <t>kova 10,3km</t>
  </si>
  <si>
    <t>ju (sis 10*10"/1')</t>
  </si>
  <si>
    <t>yösu 6,4 km</t>
  </si>
  <si>
    <t>su 7,2 km</t>
  </si>
  <si>
    <t>Illalla SM-yön karsinta päivän myöhemmin. Pääosin pk2:lla. 6,4km/58', koukkua ehkä 3'. Kisoissa 53' olis riittänyt finaaliin.</t>
  </si>
  <si>
    <t>Seuranmestaruuskilpailu Suomusjärvellä. 7,2km/49'. Koukkua varmasti 3' ja saman verran kärjelle: Yliluikki, Jay Nurminen, R. Hakala. Ei se näköjään pintakaasulla.</t>
  </si>
  <si>
    <t>Aika sykkimistä koulujutuissa. Sitten kasiksi TeekSun saunailtaan ja sieltä sitten pienet tumut ja kierrokselle ympäri Otiksen muita saunoja.</t>
  </si>
  <si>
    <t>Sunan kanssa kevyttä juoksentelua. Juoksu oli paljon helpompaa kuin odotin. Sunankin kuulin hengittävän. Illalla Taaniksen kanssa palaveriä.</t>
  </si>
  <si>
    <t>Vähän hapoilla taas. Ei oo helppoo.</t>
  </si>
  <si>
    <t>mv 8*1'40"/3'20"</t>
  </si>
  <si>
    <t>Mäkivetoja Olarin pohjoispuolella. Ajat: 6*(1'47"-1'41") + 1'33" + 1'21". Lähtöväli 5'. Verkat 27'. Vedin vk1:llä pääosin. Viimeisissä lähemmäs AnAerk:ta, viimeisellä vähän yli.</t>
  </si>
  <si>
    <t>Juoksin Moisanderin kanssa lenkkiä, 13,1km/68' (Laajalahden ympäri pitkospuita, polkuja, tietä). Lenkin jälkeen aivan rikki. Illalla Otasuunnistuksessa järjestelemässä rastia ja siihen kylkeen pienet kännit.</t>
  </si>
  <si>
    <t>Aika ikävä krapula. Aivan rikki.</t>
  </si>
  <si>
    <t>Tänään taas vähän kokeilemassa. Hyvin se sujuu, kun malttaa juosta riittävän hiljaa.</t>
  </si>
  <si>
    <t>Spring Cup-viesti. 2.-osuus, Johan Modig 55.35, meikä 56.34, osuuden 5. nopein 13.-&gt;4. (osuudella iso liuta tekijämiehiä). Alussa ulkokaarretta, mutta lopussa lyhyellä hajonnalla neljän ryhmässä karkuun. Loppulenkillä eri hajonta kuin muilla ja 3. viimeisellä 15" karussa. Mutta meni herne nenään. KELE! Mutta ei huono juoksu! Yht. 1. VeVe, 15. AngA.</t>
  </si>
  <si>
    <t>Spring Cup-viesti 11km</t>
  </si>
  <si>
    <t>Edelleen todella hiljaa, mutta vauhti vähän parempaa. Noin 5.30/km</t>
  </si>
  <si>
    <t>Katsomassa pyörällä eCrossia. Aika maltilla poljin paitsi takaisin vähän vauhdikkaammin.</t>
  </si>
  <si>
    <t>Yritin tehdä jotain vähän vauhdikkaampaa ja vedin 10*10", palautus syke 120, käytännössä noin minuutti. Eikä vedot edes täysillä. Loppuun kanssa reippaampaa askelta. Vaikka syke reippaalla, hengitys tavallista helpompaa.</t>
  </si>
  <si>
    <t>Pitkä lenkki. Huikeeta. Ihan uusia polkuja Suomenojalla.</t>
  </si>
  <si>
    <t>Aika hapoilla. Ajattelin vetää jotain kovempaa, mutta tyydyin ulkoiluun.</t>
  </si>
  <si>
    <t>Porukalla Åhusissa. Loppu vauhdikkaammin, kuitenkin pk:lla.
Illalla yöharjoitus 5,3km. K-8 telkkänä, 8-16 15' koukkua. Ei tultu. Jotenkin meni aavistuksen roiskimiseksi. Ei jaksanut lukea.</t>
  </si>
  <si>
    <t>yösu 5,3km</t>
  </si>
  <si>
    <t>EM-kats. sprintti 2,7km</t>
  </si>
  <si>
    <t>EM-kats. keskim. 5,1km</t>
  </si>
  <si>
    <t>EM-kats. pitkä 15,0km</t>
  </si>
  <si>
    <t>EM-katsastussprintti Paraisten keskustan korttelissa. 1. Föhr 11.53, 8. meikä 12.26. Ei mitään virhettä, mutta pientä arpomista parissa kohdassa. Oujee! Keuhkot illalla aika pihalla.</t>
  </si>
  <si>
    <t>EM-katsastusten keskimatka Paraisilla. 5,1km 1. Huovila 29.18, 35. meikä 33.24. Alkuun pari pahaa virhettä. Muutenkin aika hankalaa.</t>
  </si>
  <si>
    <t>Olin niin nahka aamulla, etten jaksanut lähteä tekemään maastolenkkiä. Tietä jaksoi kohtuullisesti. Lopussa hitusen tummaa.</t>
  </si>
  <si>
    <t>Sykkeet aika korkealla. Mutta muuten ihan hyvän tuntuista. Ainakin paljon parempaa kuin eilen.</t>
  </si>
  <si>
    <t>Kankarejärvellä suunnistamassa ja pohtimassa aukkojen osumista maanantairastiradoille. Ihan hyvän tuntuista, vaikka hiljaa meninkin.</t>
  </si>
  <si>
    <t>EM-katsastusten pitkämatka Inkoossa 15km 1. Ikonen 84.56, 18. meikä 94.04. Ei mitään isoa virhettä, mutta paljon pientä kuprua ja epäsujuvuutta. Ei yhtään hyvää yksittäistä rastivälisijoitusta. Kokonaisuutena ihan hyvä juoksu. Edessä oli lähellä monta sijaa. Tosin niin myös takana. +/- 1' -&gt; +/- 5 sijaa.</t>
  </si>
  <si>
    <t>ver 10' + su 8,6km/62' + ju 144'. Juostiin Sunan ja Mädin kanssa reenistä pois. Pojat sanoivat, että on kymppi. Ei tainnut olla. Energiat loppu ihan täysin. Jalat aika puhki. Passailin illan.</t>
  </si>
  <si>
    <t>su 8,6km + ju</t>
  </si>
  <si>
    <t>su 4,3km</t>
  </si>
  <si>
    <t>Leirikisa TuMen ja Hiisin kanssa. 1. Sirmais 21.24, 2. meikä 21.52, 3. Mädi 22.35, 4. Jaudzems 22.46, 5. Asikainen 23.28, 6. Efimov 24.00. Ei ihan satalasissa, mutta kovaa. Etenkin lopussa varaa. Koukkua 40". Moni veti aivan vituiksi. Hyvä juoksu, mutta verrytellessä (etenkin ennen) pahasti hapoilla.</t>
  </si>
  <si>
    <t>yösu 5,0km</t>
  </si>
  <si>
    <t>Spring Cup 13,4km</t>
  </si>
  <si>
    <t>jte + su 2,8km + vetoja</t>
  </si>
  <si>
    <t>ver 10' + jte 10' + su 2,8km (1:3000)/13'14" (154) + loikkia&amp;kiihd 10 sarjaa + vetoja 1'+2'+4'+8'+3'+1'+1' / 1'30" + ver 14'. Aluksi tuntui kohtuulliselta. Sprintti helppoa. Loikat raskasta. Ja vedoissa ei mihinkään. Jalat puuta, syke ei noussut. Olisi voinut jättää väliin. Illalla yöharjoitus yhteislähdöllä ja hajonnoilla. 6,9km/42'14", virheet 1'45". Nopein. Suna jäi lopussa reitinvalinnalla.</t>
  </si>
  <si>
    <t>yösu 6,9km</t>
  </si>
  <si>
    <t>Jalat aivan loppu. Menin tosi hiljaa. Yritin ottaa vähän rinteitä, mutta ei ollut ihan sopivaa. Illalla jalkojen palauttelua kävellen.</t>
  </si>
  <si>
    <t>Tockarps IK 12,6km</t>
  </si>
  <si>
    <t>10.44</t>
  </si>
  <si>
    <t>14.19</t>
  </si>
  <si>
    <t>KRV 4. päivä 9,9km</t>
  </si>
  <si>
    <t>2.39</t>
  </si>
  <si>
    <t>49.53</t>
  </si>
  <si>
    <t>ver + loikat + KP</t>
  </si>
  <si>
    <t>Kulku aivan perseestä. Otin vain ihan kevyttä. Illalla parempi, mutta olin aamulla päättänyt levätä illan. Aamulla nenä tuhisi enemmän, mutta kahden jälkeen niistin tasan kerran ennen nukkumaan menoa.</t>
  </si>
  <si>
    <t>yöh 5km + sähly</t>
  </si>
  <si>
    <t>Aamulla olo paras taudin jälkeen. Vähän limaa irtosi juostessa, muuten ok.
Illalla yöh 6,4km. Lamppu porkkana ja yksi lippu väärässä paikassa (penteleen paimiolaiset!). Otin oikoa, jotta ehdin sählyyn. 55' (15' vk, ks 144) + ver 5'. Päälle sähly 55' (5' vk, 132). Aika raskas setti.</t>
  </si>
  <si>
    <t>su 6*700m/2'</t>
  </si>
  <si>
    <t>Aamulla perinteinen (ettei jopa legendaarinen) mäkiharjoitus. Yht. 4,3km/26', pääosin maukan puolella mentiin ja rajusti. Juostiin Myllytytyllä, nousua oli, lunta vähän, mutta kuitenkin. Km-vauhti hyvä. Kaksi selvää koukkua, ehkä 1'45". Pääosin suunnistusajatus (kaikkine vitun ennakointeineen) toimi hyvin.</t>
  </si>
  <si>
    <t>hl + ju</t>
  </si>
  <si>
    <t>su 7,2km</t>
  </si>
  <si>
    <t>9.30</t>
  </si>
  <si>
    <t>5.42</t>
  </si>
  <si>
    <t>Aamusta todella väsynyt olo. Syke ennen lenkkiä seisoessa 78. Hiihdin Tupurissa 4*9km. 2 ekaa kierrosta ehkä vähän liian kovaa huomioon ottaen heikon kulun (ks 130). Sitten vähän rauhoitin. 2 tunnin kohdalla aloin tummumaan. Ei hyvä. Loppuverkasta vajaa 10' kynnyksellä. Vähän kankeaa, mutta tavallaan helppo juosta kovaa. Jatkossa lähes joka lenkillä loppu reippaasti.</t>
  </si>
  <si>
    <t>11.03</t>
  </si>
  <si>
    <t>reipas/kova 13,4km</t>
  </si>
  <si>
    <t>Syljin aamulenkillä verta, just great..! Illalla Finnoontiellä kovaa vanhaa 6,3km reittiä. Ajat sillä 12.09+11.30+11.46+11.21. Ks 162 (153, 163, 164, 167). Välissä 3.15 extraa. Alussa tuntui aika tahmealta, mutta loppua kohti alkoi syke nousta ihan hyvin. Loppu toppuutellen. Vauhti keskinkertaista, samoin keli, pakki sekaisin. Juoksin ylämäkiä tietoisesti pystyssä päkiälle ja muutenkin.</t>
  </si>
  <si>
    <t>Juoksin aika hiljaa. Tein alle vähän vatsoja ym. ja lenkillä vähän loikkaa ja pari lyhyttä nopeusvetoa.</t>
  </si>
  <si>
    <t>su 7,3km</t>
  </si>
  <si>
    <t>Koko päivä koulussa ja aika paska fiilis tehdä yhtään mitään. Kuntopiiri väkinäistä, päätäkin särki. Verkassa alkoi alun tahmeuden jälkeen kulkea. Lopusta 10' kynnyksellä, helppoa. Keskivartalo tuntuu tukevan juoksua varsin hyvin.</t>
  </si>
  <si>
    <t>Paska keli. Pöperölunta pyörätiet pullollaan. En tiedä johtuiko kelistä, mutta tuntui raskaalta.</t>
  </si>
  <si>
    <t>Hiihdin niin hiljaa kuin osasin. Lopussa vähän vauhdikkaammin Olarin purtsi 6.40 ja 6.20.</t>
  </si>
  <si>
    <t>reipas/kova 14km</t>
  </si>
  <si>
    <t>hp + ju</t>
  </si>
  <si>
    <t>Aika nahat. Illalla vähän parempaa. Reisien sisäosat kipeät.</t>
  </si>
  <si>
    <t>Kun tulin Tupuriin 11.50, paikalla ei ollut ketään. Auton mittari näytti -19. Aurinko paistoi ja ilma oli tyyni. Ja suksi ei pitänyt. Ekaa kertaa uusilla Rossingoleilla. Latu vähän jäinen, luisto kohdillaan. Päälle juoksua. Se tuntui ihan hyvältä. Vähän Tupurinmäkeä loppupuolella reippaammin. Illalla 20 pakkasta. Kulki, eikä tullut kylmä. Fiilis paras ikinä! Ehkä.</t>
  </si>
  <si>
    <t>15.34</t>
  </si>
  <si>
    <t>tennis</t>
  </si>
  <si>
    <t>kova 10,7km</t>
  </si>
  <si>
    <t>Tänään IHM:ssä. Aluksi oli vähän pitoa, mutta jäinen latu kulutti voiteet ja alkoi ketuttaa. Juostessa vähän kylmä. Yritin pitää hyvää vauhtia. Loppua taas reippaalla. Juoksu jotenkin kankeaa pakkasella. Rautatiesillalta IHM:n parkkipaikalle Rappulan mäen ja pienen lisä työntelyn kanssa 3,75km/16'. Aika pal nousua. Pääosin pk:ta.</t>
  </si>
  <si>
    <t>Tuntui aika hyvältä. Oli vain koulua siihen malliin, ettei oikein enempi ehtinyt sykkiä.</t>
  </si>
  <si>
    <t>5*2000m/2'</t>
  </si>
  <si>
    <t>R</t>
  </si>
  <si>
    <t>3km + 10*200m/1'30"</t>
  </si>
  <si>
    <t>Alkuun 2*putki reippaasti 5.33+5.40, ks. 148+156. Sitten 10*200m (34-35" +33"+31"), lähtöväli 2'. Jalat vieläkin vähän kipeät, joten 200m vedot aika rennosti.</t>
  </si>
  <si>
    <t>Aamusta peruskulkua. Maco ja Görfex yötä.</t>
  </si>
  <si>
    <t>Aamusykkeet pilvissä, mutta lenkillä melko alhaalla ja ihan hyvä kulkukin. Harkitsin jopa pitkälle vaihtamista, mutta en sitten jaksanut.</t>
  </si>
  <si>
    <t>FinnSpring-viesti. 3.-osuus 8,1km 52.23 (osuuden 5. 12.-&gt;7.), osuuden nopein J.Hautala 50.25, kaikista Hernelahti 48.22. Alussa pientä kuprua ja tökkimistä (minuutti meni kun en nähnyt rastia...), mutta loppu hyvällä lennolla, kun ei tarvinnut yksin taivaltaa. Eka hellekisa ja raskasta. Sykkeet aivan pilvissä. Yht. 1. Terä, 9. AngA 1, 10. AngA 2.</t>
  </si>
  <si>
    <t>FinnSpring-viesti 8,1km</t>
  </si>
  <si>
    <t>PS</t>
  </si>
  <si>
    <t>7.37</t>
  </si>
  <si>
    <t>Esport Arenassa juoksemassa vetoja (1. kerta) Sunan kanssa. 5*2000m/2' (7.38+7.10+6.53+6.52+6.20). Eka veto taisi mennä pk:n puolella. 2. vk1, 3. ja 4. ehkä vähän puolen välin yläpuolella. Viimeisessä 3' vähän kynnyksen päällä. Sykemittari reistaili. Ehkä pienemmät erot vauhdeissa parempi. Kuitenkin suhteellisen helppoa. Viimesessä pientä puristusta.</t>
  </si>
  <si>
    <t>Suunnistus, salmi. Pääosin rinnettä, vähän myös. Loppuun yhtä pitkulaista mäkeä puolelta toiselle, nousut reippaalla. Rastinotoissa pientä klappia, keskivaiheilla myös väleillä pari aika isoa nukahdusta. Ei ollut hyvä päivä. Jotenkin puhki ja perse eilisistä borzoveista kipeä. Illalla yllättävän hyvän tuntuista, joskin jalat vähän juntissa.</t>
  </si>
  <si>
    <t>V-S rp 2. päivä: 1. meikä 72, 2. Dahlen +1.55. Kun ei ota kolmen minuutin koukkuja on tulos parempi. Muuten juoksu raskaampaa ja suunnistus epäsujuvampaa. Vajaa kaksi kaikkineen virhettä. Pyöräytin vasemman nilkan kahdesti ja sain samaan jalkaan ison rakon.</t>
  </si>
  <si>
    <t>Smålandskavlen. 4. osuus 11,8 km 1.11, hyl. 2.30 nopeimmille. Oli hauskaa ja ihan ok juoksukin. Tietty se hylsy, mut… aika sama… toki olis saanut jäädä tulematta. Vedin melko paljon itse. Rehns BK Jesker Lysell tuli vieressä. Lopussa saatiin Rikard Claessonkin kiinni. Pitkällä välillä löin yritin juoksemalla karkuun. Tuli kupru ja pojat sai kiinni... Mut oli hienoo koettaa!</t>
  </si>
  <si>
    <t>7.38</t>
  </si>
  <si>
    <t>2.52</t>
  </si>
  <si>
    <t>2.14</t>
  </si>
  <si>
    <t>0.14</t>
  </si>
  <si>
    <t>3.15</t>
  </si>
  <si>
    <t>5.32</t>
  </si>
  <si>
    <t>7.11</t>
  </si>
  <si>
    <t>7.31</t>
  </si>
  <si>
    <t>10.04</t>
  </si>
  <si>
    <t>8.16</t>
  </si>
  <si>
    <t>6.51</t>
  </si>
  <si>
    <t>SM-erikoispitkä 22,3km: 1. Launiainen 2.16.02, 8. meikä +0.02. Letkoissa mentiin. Ihan kivasti kulki. Lopussa jäätiin ensin perhosilla ja lopussa liikaa penkkaa. Muuten olisi ollut taivas rajana.</t>
  </si>
  <si>
    <t>SM-erik.pitkä 22,3km</t>
  </si>
  <si>
    <t>MM-kats. 15,5 km</t>
  </si>
  <si>
    <t>MM-esikatsastusten pitkämatka ja KRV:n 1. päivä: H21E 15,5km 1. Pipo 99.04, 16. meikä 108.41. Kuuma. Tummuin 40' kohdalla. Jäin pitkällä välillä 3,5minuuttia ja meinasin keskeyttää. Taistelin lopun. Muuta koukkua about 2.15. Kisan jälkeen aivan rikki. Tavoite on juosta näitä kyllä paremmin. Yllättävän hyvä sija.</t>
  </si>
  <si>
    <t>6.39</t>
  </si>
  <si>
    <t>SM-sprint Tuusulassa. Karsinnan voitto 5" Airilaan, 18" Laitiseen... Finaalissa 1. Föhr 11.09, 18. meikä 11.58. Kuprua noin 45". Ykköselle lähdössä hukkasin 15", sitten lopussa vielä 10" ja jotain pientä valinnoilla. Tossu liikkui kyllä helposti plakettikyytiä.</t>
  </si>
  <si>
    <t>Kulki.</t>
  </si>
  <si>
    <t>SM-sprint karsinta 2,5km</t>
  </si>
  <si>
    <t>SM-sprint 2,7km</t>
  </si>
  <si>
    <t>ver + jte</t>
  </si>
  <si>
    <t>Jalat tuntuvat yllättävän hyviltä, mutta muuten pientä rasitusta taitaa vielä olla. Illalla lepuskissa vähän pallottelemassa. Yhteensä 62' ks 106. Sopivan kyvyttä.</t>
  </si>
  <si>
    <t>Vasen silmä hieman tulehtunut. Jalat eivät tulleet kipeiksi eilisestä kuntopiiristä. Illalla mäkivetoja Espoon keskuksessa Raskasöljysäiliömäellä. Ajat 1.52+1.44+1.43+1.44+1.38+1.43+1.41+1.38+1.34+1.29. Lähtöväli 6'. Vain kolmessa viimeissä vedossa loppusyke yli 160, viimeisessä 168. Ok kulku. Lopussa vasen takareisi tuntui hieman kireälle. Juoksin päälle melkein tunnin.</t>
  </si>
  <si>
    <t>Koko päivä koulussa ja päälle TeekSun 2. TTM-kisa. Kolmospaikkaan oli tyytyminen.</t>
  </si>
  <si>
    <t>Aamupäivällä vaellus Keskuspuistossa. Mäkeä etsien, helpot alueet juosten. Alussa tuntui nihkeältä. Etenkin keskivaiheilla helppoa, kun löytyi paljon mäkeä. Illalla juoksulenkki vauhdikkaasti (6,3km/4'30"/km, sama kuin ma). Soluhuone on ollut viime päivinä aika kylmä, vaikka ulkolämpötila on nollassa. Yöllä on tullut nukuttua huonosti, kun on palelluttanut.</t>
  </si>
  <si>
    <t>su 15km</t>
  </si>
  <si>
    <t>yösu 6,6km</t>
  </si>
  <si>
    <t>su 9,1km</t>
  </si>
  <si>
    <t>loikat + KP + ver</t>
  </si>
  <si>
    <t>13.56</t>
  </si>
  <si>
    <t>ver 8' + loikat 8' + ver 7' + KP 32' + 18'
Viikonlopuksi Tiomila-leirille Ruotsiin, Tisarenin majalle.</t>
  </si>
  <si>
    <t>Aamupäivällä perussuunnistusta 9,1km/70' + ver 10'. Yritin mennä rauhassa. Suunnistus tuntui hyvältä ja koukkua tuli melko vähän.
Illalla yöharjoitus vaativammassa maastossa (fyysisesti ja teknisesti). Kaikille tuli koukkua. Itsellekin liikaa. 6,6km/61'. Eka lenkki Mädin kanssa. Toinen yksin paremmin. Lopussa pari hermopummia.</t>
  </si>
  <si>
    <t>Aamupäivällä perusmaastossa 15 km rata. Juoksin ilman kompassia ja pari pahaa virhettä siitä syystä. Muuten ihan hyvin. Juoksin todella rauhassa, koska yritin pitää sykkeen selvästi pk:lla. Jotenkin syke tahtoi nousta turhan helposti.</t>
  </si>
  <si>
    <t>ver + jokkeri</t>
  </si>
  <si>
    <t>Aamusykkeet yllättävän korkealla. Solu edelleen aika kylmä. Vituttaa.
Juoksu ihan kelvollista. Putki 7.05 lenkkivauhtia helposti.</t>
  </si>
  <si>
    <t>SP</t>
  </si>
  <si>
    <t>Jokkerikauden avaus.
Illalla vasen pohje ja oikea takareisi hieman jumissa.</t>
  </si>
  <si>
    <t>yösu 12 km</t>
  </si>
  <si>
    <t>a(9): al 20' (113). ap(12): su 7,3km/53' Aisus (SM03). Nastarit möksälle, lenkkareilla -&gt; nilkka ympäri… Aisus (SM03), pelkkää priimaa. Yritin juosta reippaasti 10' vk2, 20' vk1. Loppu pelkkää vk:ta.
Illalla muut eivät suostuneet lähteä suunnistamaan. Juoksin Kolin huipulle ja takaisin. Ylämäet kovaa... Sataman asvaltilta, Ukko-Kolin asvaltille 2,3km/10.50. Lopussa nahka.</t>
  </si>
  <si>
    <t>Suunnistus Tahkovaara (SM03). Vähän turhan raskas maasto väsyneelle miehelle. Alussa kulki kohtalaisesti, mutta loppumatkasta kulmaa ihan perkeleesti ja pohja raskas. Aika tarpomista oli. Yhtä rastia en edes löytänyt. Leiri loppui tähän.</t>
  </si>
  <si>
    <t>Aamulenkki ja ajo etelään. Illalla uni tuli helposti.</t>
  </si>
  <si>
    <t>su 13km</t>
  </si>
  <si>
    <t>17.17</t>
  </si>
  <si>
    <t>54.12</t>
  </si>
  <si>
    <t>Huippuliiga 2,45km</t>
  </si>
  <si>
    <t>Huippuliigan sprintti Vaasassa H21 2,45km: 1. Haldin 10.25, 21. meikä 11.35. Ihan vituiksi. Ajatuskin ties mitä. Kaksi oravanpolkukämmiä. Vittu. Sykkeet aika alhaalla.
Illalla kulki aivan käsittämättömästi. Sykkeet todella alhaalla.</t>
  </si>
  <si>
    <t>Vähän nihkeä kulku, mutta eiköhän se tästä.</t>
  </si>
  <si>
    <t>Silja-rastit 5,9km</t>
  </si>
  <si>
    <t>vetoja 10*(80-500m)/2'</t>
  </si>
  <si>
    <t>Silja-rastit H21E 5,9km 1. Huovila 35.57, 2. +2.00, 23. meikä 42.00, +6.03. Kolmosta yli kaksi minaa. Sitten tultiinkin letkassa: Juhis, Ikonen, Dahlen, Aksu... lopussa alistin kaikki. Jos positiivista haetaan. Rinteissä vaikeaa, tasaisella kulki.</t>
  </si>
  <si>
    <t>Forssa Games 4,3km</t>
  </si>
  <si>
    <t>Paikalliskisa El Planossa. 1. Oli Johnson 56.43, 2. Maco 57.42, meikä 62.22. Vähän tasaisempaa maastoa kuin eilen. Alussa pihalla ja otin koukkua kahdella ekalla. Mädi ajoi kiinni loppu porukoissa. Tänään parempi kulku kuin perjantaina. Pintakaasulla, mutta koukkua liikaa (5 minuuttia).</t>
  </si>
  <si>
    <t>Kevyt päivä. Guardamar Surissa kikkailemassa. Dyynisprintti Cutillas Race 1,34km täysiä 6.20. Krepeillä ilman leimausta. Thierry, Renard ja Gonon 5.59-6.01 viime vuonna (liput &amp; ident(?)). Usealla lipulla pientä ja pari vähän isompaa. Juoksu aika tahmeaa. Mut Mädi hyl, Max 8', Sasha ?, Maco hyl... koko Norjan maajoukkue &gt;7' (paitsi Holgeri 6.55)</t>
  </si>
  <si>
    <t>Aamulla viuhkasuunnistusharjoitus vuorilla. Oli tarkoitus juosta kovaa, mutta keltaisella oli kiveä pohjassa ja vihreässä puuta tiheässä, joten lopputuloksena 19' kovaa 62' treenistä. Vähän liikaa koukkua. Aika hankalaa, kun ei ole mitään selvää, mitä lukea.</t>
  </si>
  <si>
    <t>Suunnistaen El Molarin WRE H21E 2004 + matkat juosten. Aika hieromista välillä rasteilla. Lopussa jalat puhki, mutta juoksin silti lopun kovaa.</t>
  </si>
  <si>
    <t>Aamupäivällä kikkailua. JTE 12' + 21*15"/30". Vedin aika leppoisasti. Su ilman kompassia 2,7km. Vähän koukkua, mutta seisoskelua ja jarruttelua, yht 1.30. Illalla 3,7km/19.45. Tarkoitus juosta enempi, mutta näin nyt. Lähdettiin samaan aikaan Mädin ja Sunan kanssa. Vedin pääosin ja hyvin, kunnes toka vikaa 1.20 (ehkä yksin olisi tullut vähempi). Suna kuittasi lopussa. Prkl.</t>
  </si>
  <si>
    <t xml:space="preserve">Kevyt päivä. Taas dyyneillä suunnistamassa. Alussa ajatus vähän hukassa, mutta </t>
  </si>
  <si>
    <t>KRV 2. päivä 5,2km</t>
  </si>
  <si>
    <t>MM-kats. Sprint 3,5km</t>
  </si>
  <si>
    <t>Sama kuin eilen (basic verkka about 5,35) nyt 15" kovempaa 24.30. Ks. 125, mutta jotenkin tuntu, että syke oli turhan korkealla, vaikka vauhti ok.
Illalla vetoja Friisinniityllä 3*(noin 100+200+300+400m), vika väärinpäin, kolme ekaa vetoa nousuun ekassa sarjassa. Verkat 34'. Jotenkin tuntu tosi huonolta. Syke ampu ylös kuin raketti.</t>
  </si>
  <si>
    <t>vetoja 3km (100-400m)</t>
  </si>
  <si>
    <t>Sandis sprint 3,1km</t>
  </si>
  <si>
    <t>Jalat olivat kipeät ja köpöttelin aika rauhassa. Mutta jotenkin kuitenkin oli erittäin sähäkkä väri. Fit test näytti illalla 74 (ennen kevätleiriä ekalla kerralla se näytti samoin sen jälkeen 73-72..)</t>
  </si>
  <si>
    <t>Sandis sprint. Verrytellessä tuntui huonolta. Lunta oli ihan vitusti. En osannut juosta, enkä lukea karttaa vauhdissa ja pummasin itseni ulos jo ykkösellä. Prkl. Joku 5' kärkeen.</t>
  </si>
  <si>
    <t>Vätin kisat väliin. Sunan kanssa 150 rastia vuorovedolla halki dyynimaastojen 22km/2.52. Liikaa koukkua. Varsinkin tiheikkökikkailuissa. Loppupuolen ihan perusdyynituuppaus hyvin. Lisäksi ylimääräistä meni jonninverran rastipisteiden varmisteluissa.</t>
  </si>
  <si>
    <t>Reidet eilisestä aivan törkeän kipeät. Vasen takareisi, oikea etureisi. Nyt ei tulla. Venyttelin.</t>
  </si>
  <si>
    <t>Reidet edelleen kipeät. Etenkin oikea etureisi tuntuu juostessa ikävästi. Saattaa olla Kolin peruja, mutta nyt vedot laukaisivat tilanteen.</t>
  </si>
  <si>
    <t>Costa Calida WRE. Oli Johnson sai 4. kiinni, pääsin edelle 20:llä. 22. hylsy, 24:lla Oli otti taas kiinni. Että semmosta. Ilman hylsyä 7.. A little bit vittu. En mä kyl osannut yhtään. Siis en yhtään. No, välejä kohtuullisesti kai. Mutta rastit eivät osuneet.</t>
  </si>
  <si>
    <t>Vähän väsynyt olo.</t>
  </si>
  <si>
    <t>Tänään tuntui jo aika hyvältä.</t>
  </si>
  <si>
    <t>80*100m</t>
  </si>
  <si>
    <t>py + ju</t>
  </si>
  <si>
    <t>Aamulla Halikko-Kaivola-Halikko setti. Oli aika kuuma ja jotenkin sykekin tuntui olevan kohtuu korkealla. Toisaalta Motari-Kaivola-motari kulki 29.05+27.40=56.45. Matka Polarista 11.3 (5.01/km), Karttapaikasta 11,9 km (4.46/km). Että kai se ihan hyvää vauhtia oli sentään. Illalla piti kalibroida anturia, mutta kentät olivat täynnä poppulaa. Juoksin IHM:n 2,68km? kevyesti 12.30 (4.40/km?)</t>
  </si>
  <si>
    <t>Aamupäivällä 80*100m (palautus: syke 10 alle aerk:n eli 143). Yht 69'. Lähtöväli ka 52" = veto 18" + pal 34". Viim 13 vetoa lähtöväli 45". Lihaksissa alkoi tuntua n. 50 vedon jälkeen, muuten jaksoi hyvin. Juoksin radalla. Kaarteet ja kova alusta tekivät lihaksille vaikeaa. Illalla perinteistä. Oikea akillesjänne ja pohkeet muutenkin PASKANA. Muuten priimaa. Suksi toimi kuin unelma.</t>
  </si>
  <si>
    <t>su/va/ju</t>
  </si>
  <si>
    <t>Varstalassa maaston ja rastipisteiden ihmettelyä. Vähän koejuoksuakin. Mä rakastuin. Se metsä on ihan helmi! Illalla vielä kevyet sählypelit.</t>
  </si>
  <si>
    <t>Illalla TeekSun saunailta. Koejuoksin yösprintin pimeällä. Vedin kovempaa kuin päivämiehet, mutta tekijämiehet eivät menneet täysillä. Vähän heijastimia olisi huutanut. Ton alle on syytä mennä. Mutta ilmeisesti rata muuttuu… Näin spekuoitiin Smökissä jatkoilla. Mutta oli kyl kulkuu. Tuntu, ettei mikään pysäytä!</t>
  </si>
  <si>
    <t>Ku vaan kulkoo…</t>
  </si>
  <si>
    <t>Ei ollut krapulaa, mut oli vähän muutakin hommaa.</t>
  </si>
  <si>
    <t>yösu 3,6 km</t>
  </si>
  <si>
    <t>Koejuoksuja. Yksin. Perussettiä. Satoi taas.</t>
  </si>
  <si>
    <t>Koejuoksuja, yhteensä 30' kovaa, verkat ennen, jälkeen väleissä ehkä 50'. Maco ja Täpsä olivat kanssa messissä. Ihan mielenkiintoista dataa saatiin tulemaan. Satoi muuten ihan perkeleesti.</t>
  </si>
  <si>
    <t>Satoi koko matkan ja tuli kylmä ja käännyin ympäri.</t>
  </si>
  <si>
    <t>yösu 7km</t>
  </si>
  <si>
    <t>Sunan kanssa. Koukkuu tuli aika huolella. Ja muuten satoi.</t>
  </si>
  <si>
    <t>ve 12' + 5*mv Olarin pohjoispuolella. Ajat 1'41"+1'31"+1'30"+1'30"+1'29". Eka reipasta, loput kynnysten välissä. Lähtöväli 5'. Sitten 5*30"/1'30". Aluksi enempi nousua, viimeisessä ei yhtään.</t>
  </si>
  <si>
    <t>mv 5*1'30" + 5*30"</t>
  </si>
  <si>
    <t>V-S rastipäivät 1. päivä. 1. Topi 35.30, 7. meikä 38.40. Ei saatana! Yksi kolmen minuutin koukku, jonka jälkeen motivaatiota joutui hetken kaivamaan. Mut muuten hyvää tekemistä. Loikka päällä.</t>
  </si>
  <si>
    <t>V-S rp 5,9km</t>
  </si>
  <si>
    <t>V-S rp 11,9km</t>
  </si>
  <si>
    <t>Suunnistamassa Kiskossa SM-pikan 2001 maastossa. Juoksin viivaa ja vähän Finlux '02 rataa. Lopussa vähän tumma ja sykkeet ylhäällä. Edelleen hitusen väsy.</t>
  </si>
  <si>
    <t>17.14</t>
  </si>
  <si>
    <t>46.44</t>
  </si>
  <si>
    <t>Vasen takareisi on aika pirun kipeä. Menin mielestäni hiljaa, mutta vauhti oli silti viittä.</t>
  </si>
  <si>
    <t>Takareisi pistää vituttamaan. Kuntopiiriä pystyi silti helposti. Juostessa tuntui taas hyvältä. Putki alle 7'.</t>
  </si>
  <si>
    <t>x</t>
  </si>
  <si>
    <t>Luistelua. Hiihdin hitaasti, mutta tuntui raskaalta.</t>
  </si>
  <si>
    <t>Aamulla aivan puhki. Sydän löi miljoonaa. Reidet hapoilla. Hiihdin Sunan kanssa alkua. Ylämäissä sykkeet pilvissä. Yritystä liikaa? Vähän tekniikka vielä kateissa. Kaaduin laskussa Ramundiin jäälle ja löin perseeni. Illalla varsin kipeä.</t>
  </si>
  <si>
    <t>Parempi päivä. Luistelua tuli aika helposti. Illalla kuntopiiriä Ollin ja Macon kanssa. Yllättävän hyvin pystyi tekemään.
Illalla kynttiläillallinen ja vähän muuta säätämistä, kunnes meikä veti ison herneen nenään.</t>
  </si>
  <si>
    <t>Kevyempi päivä. Ainakin aavistuksen väsytti.</t>
  </si>
  <si>
    <t>Aamusta ei tuntunut niin hyvältä kuin toivoin. Mäkivetoja Macon ja Väreen kanssa. Vedin leppoisasti. Sykkeet vk1+vk1-2+vk2. Eka lähti alempaa ja vikassa juoksin tasaista/loivaa nousua päälle.
Illalla luistelu ei kulkenut mihinkään. Lopussa vielä energiat vähän loppuivat. Prkl.</t>
  </si>
  <si>
    <t>Otin taas aavistuksen helpomman päivän. Keli oli priimaa ja kulkukin ihan hyvää. Illalla kuntopiiri ei enää niin herkkää.</t>
  </si>
  <si>
    <t>Sunan kanssa pertsaa. Paras päivä koko leirillä. Jaksoin lyödä periaatteessa koko matkan.
Illalla pientä tissuttelua ja vähän paljussa häröilyä.</t>
  </si>
  <si>
    <t>Matkustuspäivä kotio.</t>
  </si>
  <si>
    <t>Joutui panostamaan koetouhuihin. Takareidet aika hyvällä mallilla. Painelin toista eilen illalla.</t>
  </si>
  <si>
    <t>kova 13,2km</t>
  </si>
  <si>
    <t>3km + 8*400m + 4*100m</t>
  </si>
  <si>
    <t>Alkuun 2*putki reippaasti 5.25+5.30, ks. 151+155 (=18" kovempaa kuin 19.4. Ei pysty käsittämään!). 8*400m/2' ajat: 1.16+1.18+1.14+1.10+1.15+1.11+1.18+1.10. Kahdessa 1.10:n vedossa syke vähän maksimilla. Pal 5' päälle 4*100m. Pitkä loppuverkka. Jalat hyvät ja ajat hyviä.</t>
  </si>
  <si>
    <t>Päivällä Salossa Fysiosykkeessä spekuloimassa tukipohjallisista. Ei tarvii uusia, kun tavallaan toimii. Vasempaan laitettiin teippiä päkiän alle. Katellaan myöhemmin lisää, miten toimii.
Illalla lähtö hiihtoleirille Bruksvallarnaan.</t>
  </si>
  <si>
    <t>Olin suunnistamassa Kaartisen kanssa Rauramäessä Jukola-harjoituksen. Ihan hyvä rata ja raskasta. Mentiin ihan hyvää kyytiä ja silti yli 8'/km. Yksi kaksi minuuttinen ja pari pientä koukkua. Pääosin kuitenkin suhteellisen sujuvaa. Illalla hiljaa. Jaloista alkaa herkkyys kadota.</t>
  </si>
  <si>
    <t>Aamupäivällä Kankarejärven lounaispuolella Mädin kanssa 3*1,5km. Hyvä ajatus, mutta vaativaa rinnesuunnistusta ja virhettä ehkä reilu minuutti.
Illalla juoksu väsynyttä.</t>
  </si>
  <si>
    <t>Aamupäivällä Fiirisinniityllä kovaa (vk1-vk2). Ajatus juosta tasaisella sykkeellä vauhdin hiipumatta -&gt; Näin tapahtui. 9 kertaa putki 13,14km 53.13. ka=5.55. Vauhti oli aika odotetun löysää. Eipä huonolta kyllä tuntunutkaan. Illalla oli kulku kohdillaan. Vähän vasen takareisi taas valitti. Täytyy ottaa kyllä projekti venyttely... Polvikin tuntui sisältä takaa.</t>
  </si>
  <si>
    <t>A</t>
  </si>
  <si>
    <t>loikat + ver</t>
  </si>
  <si>
    <t>Viimeinen tentti! Otin vähän loikkia, kun tuntuu, etteivät kuntopiirit oli niin tehokaasti tuntuneet etureisissä. Nyt tuntui. En nähnyt järkeväksi tehdä enempää.</t>
  </si>
  <si>
    <t>Aika nahat.</t>
  </si>
  <si>
    <t>Katinkallion maastossa. Lunta vähän. Menin rauhassa. Parissa kohdassa ongelmia, muuten ok. Sykkeet aika alhaalla. Tunne hyvä.</t>
  </si>
  <si>
    <t>Juoksin rauhassa. Jalat alkoivat väsyä 90' kohdalla. Loppu taas kovempaa. Lämpöputki 110' kohdalla 6.31, ks 141, mutta tuuli aavistuksen vastaan. Sen jälkeen reipas samaa vauhtia kuin ma.</t>
  </si>
  <si>
    <t>su/ju</t>
  </si>
  <si>
    <t>yösu 6,7km + ver + sähly</t>
  </si>
  <si>
    <t>14.03</t>
  </si>
  <si>
    <t>AM-normaali 10,3km</t>
  </si>
  <si>
    <t>Iltarasteilla Luukissa. Juoksin 4*1,05-1,71km. Kaksi pitkää väliä, yhdessä kaksi rastia ja yhdessä (oma ja vaativin) neljä. Suunnistus ei ihan hanskassa. Vähän hapuilua, mutta ei juuri virhettä. Vain viimeine lähellä AnaerK:ta. Vedot yht 34', pal 2', verkatkin suunnistaen (radan alku+loppu)</t>
  </si>
  <si>
    <t>30.57</t>
  </si>
  <si>
    <t>Aamupäivällä tentti. Radalla 10x1000m/2' Esport Arenalla (Simo Wannaksen ja Hanno Möttölän seurana, paljon muita ei radalla näkynytkään). Ajat: 3.39+3.35+3.26+3.24+3.15+3.23+3.18+3.18+3.19+3.00. ka=3.22. 2 ekaa reippaalla, 20 hujakoilla olleet vk2:sta, vähän välillä maksimin puolellakin. Viimeinen maksimilla (loppusyke 179). Aika nihkeän tuntuista oli kulku.</t>
  </si>
  <si>
    <t>ju + jte</t>
  </si>
  <si>
    <t>Illalla vähän juoksutekniikkaa (polvennostoa ym.), loikkia, vähän lyhyitä vetoja. Tuntui ihan hyvältä. Loppu lenkistä kiihtyvänä.</t>
  </si>
  <si>
    <t>1500m + 12*400m/1'50"</t>
  </si>
  <si>
    <t>Aamulla taas tentti -&gt; 1. reeni. Radalla 1500m + 12*400m/1'50" (Alussa palautus 2', mutta palautuminen sikäli nopeaa, että nipistin 1'50":een) Ajat: 5.23+1.16+1.15+1.13+1.14+1.12+1.11+1.12+1.12+1.12+1.10+1.07+1.05. ka=1.12. 1500m helposti (3.35/km), 400m vedoissa juoksu aluksi nihkeää, mutta parani kokoajan. Palautuminen nopeaa. Pari viimeistä maksimilla, muuten vk:ta? Sykemittari paskana.</t>
  </si>
  <si>
    <t>10.15</t>
  </si>
  <si>
    <t>kova 12,8km/380m</t>
  </si>
  <si>
    <t>SSRV 3,2km</t>
  </si>
  <si>
    <t>su 6,3km</t>
  </si>
  <si>
    <t>Jalat aika jäykät, etenkin oikea pohje ja reisi. Mutta kyllä se vetryi. Suunnistusta Pirttimäessä. Jossain kohdin vähän ongelmaa. Perusjutut ok.</t>
  </si>
  <si>
    <t>Sama. Aamusykkeet ihmeen ylhäällä, kun eilen illalla jotain 42…
Illalla SSRV. Ykkösen ankkuri. Karussa metsään. Minuutin nopeampi kuin kukaan muu.</t>
  </si>
  <si>
    <t>su 3*1,5km</t>
  </si>
  <si>
    <t>Keuhkoissa tuntui aika huonolta, mutta ilmeisesti jalat on vireessä, koska kello tykkäs. Aamupäivästä pientä vuotoa nenässä.</t>
  </si>
  <si>
    <t>Illalla sama mäkilenkki Valhojalla kuin 23.12. Nyt 2' nopeammin. Kierrosajat: 16.00, 15.29, 15.16. Sykkeet eivät oikein nousseet, keskisykkeet: 150, 157, 162. Ylämäissä hapotti etureiskoja, vaikka syke oli alhaalla. En tiedä olisiko luisteluhiihto vaikuttanut.</t>
  </si>
  <si>
    <t>mv 10*1'32"/3'28"</t>
  </si>
  <si>
    <t>Mäkivetoja Olarin pohjoispuolella. Ajat: 5*(1'38"-1'34") + 2*1'30" + 1'25" + 1'15" + 1'02". Lähtöväli 5'. Verkat 40'. 5*vk1 + 2*vk + 2*vk2 + mk. Sunan kanssa. Suna löi viimosen 58". Ei helpol. Ihan hyvä kulku.</t>
  </si>
  <si>
    <t>Sählyä kemmaa vastaan 4-6. 2*12' ilman vaihtomiehiä. Toisella puoliajalla syke koko ajan yli 180. Aika nahka lopussa.</t>
  </si>
  <si>
    <t>Selkä kipeä, vähän perse ja nilkat. KP:ta vähän maltillisemmin vain. Juoksu kulki hyvin.</t>
  </si>
  <si>
    <t>ver 10' + koordinaatiota 6 sarjaa + 2*200m (vähän nihkeätä) + 3km reippaasti 5.37+6.38=11.15, ks. 154+154, mennessä kova vastainen. Loppuverkkaa 12' sisältäen kaksi lyhyttä vetoa.</t>
  </si>
  <si>
    <t>Pitkäreipas Perniöntiellä. 41.15+40.30+40.15=2.02. Pohja oli paikoin liukas ja paluumatkalla oli ihan hyvänlainen vastatuuli (paluuta ei pystynyt juoksemaan paljoa nopeammin!). Alku meni varsin mallikkaasti, mutta lopussa jalat väsyivät. Sykkeet nousivat, mutta vauhti pysyi samana. Kaikkiaan kuitenkin varsin positiivinen suoritus.</t>
  </si>
  <si>
    <t>luistelu</t>
  </si>
  <si>
    <t>Olin aamusta Paukkulassa luistelemassa ja lämimässä 45 minuuttia. Yritin pitää vähän tempoa yllä, mutta sykkeet olivat silti aika alhaalla.</t>
  </si>
  <si>
    <t>hl</t>
  </si>
  <si>
    <t>sähly</t>
  </si>
  <si>
    <t>Lämpöputki edestakaisin 12.01, ks. 139. Toisin sanoen aika perkeleen hyvältä näyttää.. Tosin kun aloin elätellä toiveita kontrollin juoksemisesta kokonaan, reiteen alkoi sattua ja hyppäsin sivuun.
Illalla hieronnassa Espoon urheiluhierontakeskuksessa Ison Omenan vieressä. Ei ottanut kovaa, ihan hyvä varmaan.</t>
  </si>
  <si>
    <t>Eilen reisissä vähän jotain turvotusta ja tänään täynnä näppylöitä. Sykkeet pilvissä, eikä reeni tuntunut oikealta valinnalta. Ei tietoa mitä on. Ostin allergialääkettä, sellaista on ainakin ennen ollut ilmassa.</t>
  </si>
  <si>
    <t>Tänään samaa paskaa samassa paketissa. Jalat näyttävät kieltämättä aika ikäviltä. Jalat punaiset ja näppylöissä valkoinen pää. Kuitenkin Huippuliiga+viestiliiga-viikonloppuun Puumalaan. Ostin Sibicortia (kortisonvoide, jossa myös ihoa puhdistavia aineita). Ehkä vielä tullaan.</t>
  </si>
  <si>
    <t>Ei uittu tultu. Vaihdoin tunnin ennen lähtöä siviilit niskaan. Harmitti kyllä aika tavalla. Illalla juotiin poikien kanssa kaljaa. Ei täältä vaan tulla.</t>
  </si>
  <si>
    <t>VL-viesti 7,2km</t>
  </si>
  <si>
    <t>(tulehdus)</t>
  </si>
  <si>
    <t>Aivan käsittämätön kulku. Ainoastaan tieto huomisesta kovasta hillitsi. Jalat tuntuvat nyt teräviltä.</t>
  </si>
  <si>
    <t>Testijuoksu. 8.28+9.17+8.22+8.02=17.45+16.24=34.09. Koko reitti jäätä. Aivan perseestä. Mennessä vähän vastaista. Paluumatkalla juoksin 2,5 kilometriä tietä. Lopussa syke ei noussut, kun askel lipsui. Keskisyke 171. Kaiken muun hyvän lisäksi sain oikean akillesjänteen kipeäksi. Loppuverkka vaikeaa, illalla hiihdon päälle ei tuntunut hyvältä juosta.</t>
  </si>
  <si>
    <t>12.28</t>
  </si>
  <si>
    <t>53.24</t>
  </si>
  <si>
    <t>5*2000m/2' + jte</t>
  </si>
  <si>
    <t>Kevätleiri Tanska-Ruotsi puolitoista viikkoa, ma kotona. Järfällan majalta kevyt tielenkki. Tukholmassa on isosti lunta.</t>
  </si>
  <si>
    <t>su 8,3km + ver</t>
  </si>
  <si>
    <t>Otti vähän päähän eilinen ja oli jotenkin motukkaa aivan liikaa. Aamupäivällä Korpelassa 28 ihan törkeän pahaa laikkaa. Pummasin 5 minaa, mutta periaatteessa matkalla oli paljon hyvääkin. Illalla olivat jo jalat vähän puhki.</t>
  </si>
  <si>
    <t>Aamulla tuntui vielä hitusen väsyneeltä ja himmasin vetoreenin 3*(100+200+300+400) settiin. Juoksin Paukkulan kentällä, ajat ihan ok. 400m 67-69", 300m 50-51", 100m 14,5-15". Ekat mäkeen ja 200m oli jotain sinne päin. Ei todellakaan pitänyt juosta noin kovaa, mutta toisaalta noi ajat tuli aika pintiksellä. Tietysti vetojen rytmitys helposti laittaa juoksemaan kovempaa kuin tarvis.</t>
  </si>
  <si>
    <t>vetoja 3km</t>
  </si>
  <si>
    <t>Ortostaasi aika ylhäällä, mutta muuten no problomos.</t>
  </si>
  <si>
    <t>Jalat väsyneet.</t>
  </si>
  <si>
    <t>Ekaa kertaa suunnistamassa Tanskassa. EM-keskimatka vuodelta 2004.</t>
  </si>
  <si>
    <t>(nuha)</t>
  </si>
  <si>
    <t>Voi ketunvittu! Hitusen nuha.</t>
  </si>
  <si>
    <t>Mutta aika maltillinen nuha näyttäisi olevan. Kolme tuntia koulussa niistämättä kertaakaan.</t>
  </si>
  <si>
    <t>Spring Cup H21E 13,3 km: 1. Merz 61.52, 40. meikä 66.52. Hyvä kisa! Virhettä 1'50", yksi minuuttinen, muuten ok. Menin maalissa kärkeen (lähtöpaikka 76/200), mutta lopussa kuuma ryhmä veti alle. Maastossa lunta ja urat auttoivat lopussa, lisäksi minuutin lähtöväli edisti letkojen muodostumista.</t>
  </si>
  <si>
    <t>Kävin YTHS:llä lääkärillä ja sain antibioottikuurin. Goodbye SM-normi</t>
  </si>
  <si>
    <t>Ei oikein tunnu kuuri purevan. Sykkeet edelleen yhtä korkealla</t>
  </si>
  <si>
    <t>mv 10*1'36"/3'24"</t>
  </si>
  <si>
    <t>Ei krapulaa. Oon siis taas tikissä. Harjoitus tuottaa tulossa.
Mäkivetoja Olarin pohjoispuolella. Ajat: 6*(1'41-1'38") + 2*1'33" + 1'29" + 1'07". Lähtöväli 5'. Verkat 35'. Samaa settiä kuin to. Alku vk1:lla, sitten vk2:ta ja viimoinen ihan täyttä. Hyvä aika.</t>
  </si>
  <si>
    <t>Satoi vettä koko ajan. Kulki ihan hyvin ja otin jälkkäriä. Oli aika uskomattoman hyvä fiilis. Nännit hiersivät, se vähän ketutti.</t>
  </si>
  <si>
    <t>Kontrollijuoksu Friisinniityllä. Pk: 19.15 (140), vk: 10.35 (168), mk 4.29 (184). Ihan hyviä tuloksia. PK ei ollut erityisen hyvä, mutta muut alueet ihan kohtuullisia.</t>
  </si>
  <si>
    <t>Kainuun 2. päivä: 1. Ikonen 28.xx, 31. meikä 34.xx. Vedin pintakaasulla, jotta jaksaisin pari päivää lisää, mutta otin silti pari kuprua. Pasi veti unelmajuoksun.</t>
  </si>
  <si>
    <t>Suunnistus Pirttimäen eteläosassa, Sorlammen eteläpuolella. V-mäisiä välejä mäkien yli. Tarkoitus juosta reippaana. Ei tultu. Syke ei pysynyt ylhäällä. Jalat ehkä liian väsyneet. Toisaalta suunnistus ei pysynyt hanskassa. Ei oikein suunnitelmissakaan ajatusta. Toteuksessa sitten liikaa roiskimista. Vaativa rata, mutta parempaan pitäisi pystyä. Loppuun 14' vk1-vk2 tiellä.</t>
  </si>
  <si>
    <t>su 7,9km + ju 4km</t>
  </si>
  <si>
    <t>16.07</t>
  </si>
  <si>
    <t>MM-katsastus sprintti 1. Måre 13.50, 2. +20", 19. meikä 15.10. Aika ketuilleen. Homma alussa jaloissa, sitten pari tyhmää koukkua ja loppuun vielä reitinvalintavirhe. Hyvin kuitenkin jaksoi juosta loppuun asti, mutta ero kertoo tuloksen tason.</t>
  </si>
  <si>
    <t>su 5,4km</t>
  </si>
  <si>
    <t>SM-tyyppimaastossa. En osannut suunnistaa. Sykkeet taivaissa. Juoksin noin 10'/km ja ks 150! Puolet vk:lla. Juoksun jälkeen syke seistessä 120, kyykässä putosi 75:een kuin seinään.</t>
  </si>
  <si>
    <t>Uusi lääkitys, ei enää kortisoni voidetta vaan basibactia, joka on antibiootti pitoinen käsikauppavoide.</t>
  </si>
  <si>
    <t>Sykkeet ihan vitun korkealla, tulehdus päällä, motivaatio nollassa.</t>
  </si>
  <si>
    <t>KRV:n 3. osakilpailu 8,3km 1. Lapanen, Jani 46.59, 13. meikä 52.36. Neljä minuuttia kuprua ja hitusen vielä huonoa viivaa, hyvä kulku. Huolimattomuutta ja osaamattomuutta pyöreissä muodoissa. Keskittymisessä ehkä hiomista. Illalla pari kaljaa.</t>
  </si>
  <si>
    <t>Kontrollijuoksu Friisinniityllä. Pk: 18.09 (145), vk: 10.42 (166). Juoksin pk:n liian kovilla sykkeillä, kun joku kääpä alkoi juosta kantapäillä. Tuuli aika kovin. Arvio pk-vauhdista on oikeilla sykkeillä 18.40-18.45. Se olisi jo ihan hyvä tulos ajankohtaan nähden. Selvästi viime vuotta edellä.</t>
  </si>
  <si>
    <t>kova 12km</t>
  </si>
  <si>
    <t>8/8</t>
  </si>
  <si>
    <t>8/9</t>
  </si>
  <si>
    <t>Matkustus Playa del Ingelsiin.</t>
  </si>
  <si>
    <t>su 4km</t>
  </si>
  <si>
    <t>Jukolan 4. osuus vk:lla. 56', ihanneaika 49'. Koukkua 2+. Aika paljon on erotusta, mutta ehkä lyömällä mäen nousee nopeammin.
Illalla Lakianummella. Ihme suunnistusmotukka.</t>
  </si>
  <si>
    <t>Pientä höntsää ja sekaan pari rentoa vetoa. Keuhkoissa tuntui.</t>
  </si>
  <si>
    <t>SM-keskim. kars. 4,4km</t>
  </si>
  <si>
    <t>SM-keskimatka 4,4km 1. Jo Lakanen 24.30, 3. meikä +9". Vedin täysillä, hyvältä ei tuntunut. Suunnistus sujuvaa ja kuprua vain 30". Sitten kotio valmistautumaan huomiseen.</t>
  </si>
  <si>
    <t>SM-viesti 8,4km</t>
  </si>
  <si>
    <t>SM-viesti 3. osuus 8,1km meikä 10.-&gt;17. 59.01. Ei tultu. Jalka kulki, mutta suunnistus ei toiminut yhtään. Ei yhtään, Y-H-T-Ä-Ä-N. Prkl. Illall kännit.</t>
  </si>
  <si>
    <t>Kevyttä juoksua. Ihan hyvä kulku.</t>
  </si>
  <si>
    <t>Yösuunnsitusta Innanbäckissä. 5,0km/43' (144). Aika helmi maasto. Suunnistuskin sujui ihan kivasti. Minuutti virhettä.</t>
  </si>
  <si>
    <t>3000m radalla 9.25 (3.01+3.12+3.12). Eihän se harjoittelematta kulkenutkaan.</t>
  </si>
  <si>
    <t>yösu 5km</t>
  </si>
  <si>
    <t>jte + loikat + ver</t>
  </si>
  <si>
    <t>Pientä kikkailua.</t>
  </si>
  <si>
    <t>SR</t>
  </si>
  <si>
    <t>3000m + ver</t>
  </si>
  <si>
    <t>Tänään lääkärissä ja täti sanoi, että terve.
Sama lenkki kuin lauantaina, nyt 1.30 nopeammin, syke 2 pykälää korkeammalla. Matka podin mukaan 9,3km ja karttapaikan 8,9km. Ota näistä taas selvää.</t>
  </si>
  <si>
    <t>Aamulla suunnistamassa paskassa maastossa paskalla kartalla. Meni välillä kävelyksi.
Illalla kovaa rannalla 10,3km/41.30 (19.37/157 + 21.53/164). Paluumatkalla levoton vastatuuli. Vedin leppoisan tuntuisesti, vasta viimeiset 8' lähellä kynnystä. Sorvisto 40.40.</t>
  </si>
  <si>
    <t>KP</t>
  </si>
  <si>
    <t>Krapulapäivä. Aamusta olimme ajelemassa ja katselemassa maisemia. Polvi vaivasti rannalla juoksemisesta, enkä uskaltanut lähteä juoksemaan.</t>
  </si>
  <si>
    <t>jte</t>
  </si>
  <si>
    <t>kova 16,9km</t>
  </si>
  <si>
    <t>12.15</t>
  </si>
  <si>
    <t>Aamulla juoksuteknikkaa, samantyyppistä kuin tiistaina. Illalla kovaa kentällä 16875m/60.37 (Sorvisto n. 60.00). 15*1125m: 4.00 (149), 4.05 (159), 4.04 (161), 4.06 (161), 4.05 (161), 4.05 (162), 4.05 (161), 4.06 (162), 4.09 (161), 3.53 (168), 3.58 (167), 3.58 (169), 4.00 (169), 4.03 (168), 4.00 (169). Sorvisto veti. Ylämäissä turhan kovaa, alamäet helppoa. Vauhtia kiristettäessä nousi minulla vain syke. Vauhti 3.36/km.</t>
  </si>
  <si>
    <t>su + ver</t>
  </si>
  <si>
    <t>S/M</t>
  </si>
  <si>
    <t>ju + KP</t>
  </si>
  <si>
    <t>su 6,9km + ver</t>
  </si>
  <si>
    <t>9/9</t>
  </si>
  <si>
    <t>4*3km/2'30"</t>
  </si>
  <si>
    <t>ju 25km/100' + ver</t>
  </si>
  <si>
    <t>9.22</t>
  </si>
  <si>
    <t>20.18</t>
  </si>
  <si>
    <t>17.34</t>
  </si>
  <si>
    <t>Aamulla suunnistamassa ja kuvailemassa Maspalomaksen kalliomaastossa. Voidaan puhua suunnistamisesta. Illalla pitkää pk:ta. Jalat aika puhki. Mädin ja Macon hypätessä sivuun yritin nostaa vauhtia. Taisi syke olla sen jälkeen yli 120. Hurjaa.</t>
  </si>
  <si>
    <t>Piti mennä suunnistamaan, mutta satoi ihan perkeleesti ja pojat oli sitä mieltä, että reenataan huomenna. Ajattelin juosta huomenissa 2h reipasta, mutta se suunnitelma meni toisinsanoen vituiksi.</t>
  </si>
  <si>
    <t>Luulen, että aamusykkeiden kohollaan olo johtuu siitä, että öisin on ollut vähän kuuma, mihin keho ei ole vielä tottunut. Ainakin päivällä sykkeet paljon alempana. Ehkä vähän juostessa sykkeet ylhäällä, mutta menin hiljaa. Jalat hyvän tuntuiset. Illalla vähän vuhdikkaammin (sellaista normaalin tuntuista lenkkivauhtia) ja loppu reippaasti.</t>
  </si>
  <si>
    <t>Juoksenteli lähimäillä kartan kanssa. Sain Kuitinmäen kartan periaatteessa valmiiksi! (-reunat &amp; tarkistukset)</t>
  </si>
  <si>
    <t>PM</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</si>
</sst>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_);[Red]\(#,##0\)"/>
    <numFmt numFmtId="173" formatCode="#,##0.00_);[Red]\(#,##0.00\)"/>
    <numFmt numFmtId="174" formatCode="&quot; mk&quot;#,##0_);[Red]\(&quot; mk&quot;#,##0\)"/>
    <numFmt numFmtId="175" formatCode="&quot; mk&quot;#,##0.00_);[Red]\(&quot; mk&quot;#,##0.00\)"/>
    <numFmt numFmtId="176" formatCode="0%"/>
    <numFmt numFmtId="177" formatCode="d\.m\.yyyy"/>
    <numFmt numFmtId="178" formatCode="hh:mm"/>
    <numFmt numFmtId="179" formatCode="0.0"/>
    <numFmt numFmtId="180" formatCode="0.000"/>
    <numFmt numFmtId="181" formatCode="&quot;Kyllä&quot;;&quot;Kyllä&quot;;&quot;Ei&quot;"/>
    <numFmt numFmtId="182" formatCode="&quot;Tosi&quot;;&quot;Tosi&quot;;&quot;Epätosi&quot;"/>
    <numFmt numFmtId="183" formatCode="&quot;Käytössä&quot;;&quot;Käytössä&quot;;&quot;Ei käytössä&quot;"/>
    <numFmt numFmtId="184" formatCode="0.0000"/>
    <numFmt numFmtId="185" formatCode="0.0%"/>
    <numFmt numFmtId="186" formatCode="h/mm"/>
    <numFmt numFmtId="187" formatCode="0.000000"/>
    <numFmt numFmtId="188" formatCode="0.0000000"/>
    <numFmt numFmtId="189" formatCode="0.00000000"/>
    <numFmt numFmtId="190" formatCode="0.00000"/>
    <numFmt numFmtId="191" formatCode="&quot;viikko&quot;\ 0"/>
    <numFmt numFmtId="192" formatCode="0.00%"/>
  </numFmts>
  <fonts count="21">
    <font>
      <sz val="8"/>
      <name val="Arial"/>
      <family val="2"/>
    </font>
    <font>
      <b/>
      <sz val="10"/>
      <name val="MS Sans Serif"/>
      <family val="0"/>
    </font>
    <font>
      <i/>
      <sz val="10"/>
      <name val="MS Sans Serif"/>
      <family val="0"/>
    </font>
    <font>
      <b/>
      <i/>
      <sz val="10"/>
      <name val="MS Sans Serif"/>
      <family val="0"/>
    </font>
    <font>
      <sz val="10"/>
      <name val="MS Sans Serif"/>
      <family val="0"/>
    </font>
    <font>
      <u val="single"/>
      <sz val="10"/>
      <color indexed="12"/>
      <name val="MS Sans Serif"/>
      <family val="0"/>
    </font>
    <font>
      <u val="single"/>
      <sz val="10"/>
      <color indexed="36"/>
      <name val="MS Sans Serif"/>
      <family val="0"/>
    </font>
    <font>
      <sz val="8"/>
      <name val="Tahoma"/>
      <family val="2"/>
    </font>
    <font>
      <b/>
      <sz val="8"/>
      <name val="Tahoma"/>
      <family val="2"/>
    </font>
    <font>
      <sz val="9"/>
      <name val="Arial"/>
      <family val="0"/>
    </font>
    <font>
      <sz val="10"/>
      <name val="Arial"/>
      <family val="0"/>
    </font>
    <font>
      <b/>
      <sz val="12"/>
      <name val="Arial"/>
      <family val="0"/>
    </font>
    <font>
      <b/>
      <sz val="10"/>
      <name val="Arial"/>
      <family val="0"/>
    </font>
    <font>
      <sz val="9"/>
      <name val="Tahoma"/>
      <family val="0"/>
    </font>
    <font>
      <sz val="8.75"/>
      <name val="Tahoma"/>
      <family val="0"/>
    </font>
    <font>
      <b/>
      <sz val="11"/>
      <name val="Tahoma"/>
      <family val="0"/>
    </font>
    <font>
      <b/>
      <sz val="8.75"/>
      <name val="Tahoma"/>
      <family val="0"/>
    </font>
    <font>
      <b/>
      <sz val="9"/>
      <color indexed="55"/>
      <name val="Arial"/>
      <family val="2"/>
    </font>
    <font>
      <b/>
      <sz val="13.5"/>
      <color indexed="55"/>
      <name val="Arial"/>
      <family val="2"/>
    </font>
    <font>
      <sz val="8"/>
      <color indexed="23"/>
      <name val="Tahoma"/>
      <family val="2"/>
    </font>
    <font>
      <b/>
      <sz val="9"/>
      <name val="Tahoma"/>
      <family val="0"/>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23">
    <border>
      <left/>
      <right/>
      <top/>
      <bottom/>
      <diagonal/>
    </border>
    <border>
      <left style="medium"/>
      <right>
        <color indexed="63"/>
      </right>
      <top style="medium"/>
      <bottom style="medium"/>
    </border>
    <border>
      <left style="thin"/>
      <right style="hair"/>
      <top style="medium"/>
      <bottom style="medium"/>
    </border>
    <border>
      <left style="hair"/>
      <right style="thin"/>
      <top style="medium"/>
      <bottom style="medium"/>
    </border>
    <border>
      <left style="hair"/>
      <right style="hair"/>
      <top style="medium"/>
      <bottom style="medium"/>
    </border>
    <border>
      <left style="hair"/>
      <right style="medium"/>
      <top style="medium"/>
      <bottom style="medium"/>
    </border>
    <border>
      <left style="medium"/>
      <right>
        <color indexed="63"/>
      </right>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medium"/>
      <right>
        <color indexed="63"/>
      </right>
      <top style="hair"/>
      <bottom style="medium"/>
    </border>
    <border>
      <left style="thin"/>
      <right style="hair"/>
      <top style="hair"/>
      <bottom style="medium"/>
    </border>
    <border>
      <left style="hair"/>
      <right style="thin"/>
      <top style="hair"/>
      <bottom style="medium"/>
    </border>
    <border>
      <left style="hair"/>
      <right style="hair"/>
      <top style="hair"/>
      <bottom style="medium"/>
    </border>
    <border>
      <left style="thin"/>
      <right style="hair"/>
      <top>
        <color indexed="63"/>
      </top>
      <bottom>
        <color indexed="63"/>
      </bottom>
    </border>
    <border>
      <left style="hair"/>
      <right style="thin"/>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thin"/>
      <top style="medium"/>
      <bottom style="medium"/>
    </border>
    <border>
      <left>
        <color indexed="63"/>
      </left>
      <right style="hair"/>
      <top style="medium"/>
      <bottom style="medium"/>
    </border>
    <border>
      <left>
        <color indexed="63"/>
      </left>
      <right>
        <color indexed="63"/>
      </right>
      <top>
        <color indexed="63"/>
      </top>
      <bottom style="medium"/>
    </border>
    <border>
      <left style="medium"/>
      <right style="thin"/>
      <top style="medium"/>
      <bottom>
        <color indexed="63"/>
      </botto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color indexed="63"/>
      </left>
      <right style="hair"/>
      <top>
        <color indexed="63"/>
      </top>
      <bottom>
        <color indexed="63"/>
      </bottom>
    </border>
    <border>
      <left>
        <color indexed="63"/>
      </left>
      <right style="thin"/>
      <top style="medium"/>
      <bottom>
        <color indexed="63"/>
      </bottom>
    </border>
    <border>
      <left>
        <color indexed="63"/>
      </left>
      <right style="hair"/>
      <top>
        <color indexed="63"/>
      </top>
      <bottom style="medium"/>
    </border>
    <border>
      <left style="hair"/>
      <right>
        <color indexed="63"/>
      </right>
      <top>
        <color indexed="63"/>
      </top>
      <bottom>
        <color indexed="63"/>
      </bottom>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medium"/>
      <right>
        <color indexed="63"/>
      </right>
      <top style="hair"/>
      <bottom style="thin"/>
    </border>
    <border>
      <left style="thin"/>
      <right style="hair"/>
      <top style="hair"/>
      <bottom style="thin"/>
    </border>
    <border>
      <left style="hair"/>
      <right style="thin"/>
      <top style="hair"/>
      <bottom style="thin"/>
    </border>
    <border>
      <left style="hair"/>
      <right style="hair"/>
      <top style="hair"/>
      <bottom style="thin"/>
    </border>
    <border>
      <left style="hair"/>
      <right style="medium"/>
      <top>
        <color indexed="63"/>
      </top>
      <bottom style="medium"/>
    </border>
    <border>
      <left style="hair"/>
      <right style="medium"/>
      <top style="medium"/>
      <bottom>
        <color indexed="63"/>
      </botto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color indexed="63"/>
      </left>
      <right style="hair"/>
      <top style="thin"/>
      <bottom>
        <color indexed="63"/>
      </bottom>
    </border>
    <border>
      <left>
        <color indexed="63"/>
      </left>
      <right style="hair"/>
      <top style="medium"/>
      <bottom>
        <color indexed="63"/>
      </bottom>
    </border>
    <border>
      <left>
        <color indexed="63"/>
      </left>
      <right style="thin"/>
      <top style="thin"/>
      <bottom style="hair"/>
    </border>
    <border>
      <left style="hair"/>
      <right style="medium"/>
      <top style="medium"/>
      <bottom style="hair"/>
    </border>
    <border>
      <left style="hair"/>
      <right style="medium"/>
      <top style="hair"/>
      <bottom style="thin"/>
    </border>
    <border>
      <left style="hair"/>
      <right style="medium"/>
      <top style="thin"/>
      <bottom style="hair"/>
    </border>
    <border>
      <left style="hair"/>
      <right style="medium"/>
      <top style="hair"/>
      <bottom style="medium"/>
    </border>
    <border>
      <left>
        <color indexed="63"/>
      </left>
      <right style="thin"/>
      <top style="medium"/>
      <bottom style="hair"/>
    </border>
    <border>
      <left style="hair"/>
      <right style="thin"/>
      <top style="hair"/>
      <bottom>
        <color indexed="63"/>
      </bottom>
    </border>
    <border>
      <left style="hair"/>
      <right>
        <color indexed="63"/>
      </right>
      <top style="medium"/>
      <bottom style="medium"/>
    </border>
    <border>
      <left style="hair"/>
      <right>
        <color indexed="63"/>
      </right>
      <top style="hair"/>
      <bottom style="thin"/>
    </border>
    <border>
      <left style="hair"/>
      <right>
        <color indexed="63"/>
      </right>
      <top style="hair"/>
      <bottom style="medium"/>
    </border>
    <border>
      <left style="hair"/>
      <right>
        <color indexed="63"/>
      </right>
      <top style="medium"/>
      <bottom>
        <color indexed="63"/>
      </bottom>
    </border>
    <border>
      <left>
        <color indexed="63"/>
      </left>
      <right>
        <color indexed="63"/>
      </right>
      <top style="hair"/>
      <bottom style="thin"/>
    </border>
    <border>
      <left>
        <color indexed="63"/>
      </left>
      <right>
        <color indexed="63"/>
      </right>
      <top style="hair"/>
      <bottom style="mediu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hair"/>
      <right>
        <color indexed="63"/>
      </right>
      <top>
        <color indexed="63"/>
      </top>
      <bottom style="medium"/>
    </border>
    <border>
      <left style="thin"/>
      <right style="dashed"/>
      <top>
        <color indexed="63"/>
      </top>
      <bottom>
        <color indexed="63"/>
      </bottom>
    </border>
    <border>
      <left style="thin"/>
      <right style="hair"/>
      <top style="mediumDashed"/>
      <bottom>
        <color indexed="63"/>
      </bottom>
    </border>
    <border>
      <left style="hair"/>
      <right style="thin"/>
      <top style="mediumDashed"/>
      <bottom>
        <color indexed="63"/>
      </bottom>
    </border>
    <border>
      <left>
        <color indexed="63"/>
      </left>
      <right>
        <color indexed="63"/>
      </right>
      <top style="mediumDashed"/>
      <bottom>
        <color indexed="63"/>
      </bottom>
    </border>
    <border>
      <left>
        <color indexed="63"/>
      </left>
      <right style="thin"/>
      <top style="mediumDashed"/>
      <bottom>
        <color indexed="63"/>
      </bottom>
    </border>
    <border>
      <left>
        <color indexed="63"/>
      </left>
      <right style="hair"/>
      <top style="mediumDashed"/>
      <bottom>
        <color indexed="63"/>
      </bottom>
    </border>
    <border>
      <left style="thin"/>
      <right style="dashed"/>
      <top>
        <color indexed="63"/>
      </top>
      <bottom style="medium"/>
    </border>
    <border>
      <left>
        <color indexed="63"/>
      </left>
      <right style="thin"/>
      <top style="hair"/>
      <bottom style="thin"/>
    </border>
    <border>
      <left>
        <color indexed="63"/>
      </left>
      <right style="thin"/>
      <top style="hair"/>
      <bottom style="medium"/>
    </border>
    <border>
      <left style="thin"/>
      <right>
        <color indexed="63"/>
      </right>
      <top style="medium"/>
      <bottom>
        <color indexed="63"/>
      </bottom>
    </border>
    <border>
      <left style="thin"/>
      <right>
        <color indexed="63"/>
      </right>
      <top>
        <color indexed="63"/>
      </top>
      <bottom style="medium"/>
    </border>
    <border>
      <left style="dotted"/>
      <right style="hair"/>
      <top style="medium"/>
      <bottom>
        <color indexed="63"/>
      </bottom>
    </border>
    <border>
      <left style="thin"/>
      <right style="dashed"/>
      <top style="medium"/>
      <bottom>
        <color indexed="63"/>
      </bottom>
    </border>
    <border>
      <left style="thin"/>
      <right style="dashed"/>
      <top>
        <color indexed="63"/>
      </top>
      <bottom style="thin"/>
    </border>
    <border>
      <left style="thin"/>
      <right style="dashed"/>
      <top style="thin"/>
      <bottom>
        <color indexed="63"/>
      </bottom>
    </border>
    <border>
      <left style="thin"/>
      <right style="dashed"/>
      <top style="mediumDashed"/>
      <bottom>
        <color indexed="63"/>
      </bottom>
    </border>
    <border>
      <left style="hair"/>
      <right style="hair"/>
      <top style="mediumDashed"/>
      <bottom>
        <color indexed="63"/>
      </bottom>
    </border>
    <border>
      <left style="hair"/>
      <right>
        <color indexed="63"/>
      </right>
      <top style="thin"/>
      <bottom>
        <color indexed="63"/>
      </bottom>
    </border>
    <border>
      <left style="hair"/>
      <right>
        <color indexed="63"/>
      </right>
      <top style="mediumDashed"/>
      <bottom>
        <color indexed="63"/>
      </bottom>
    </border>
    <border>
      <left>
        <color indexed="63"/>
      </left>
      <right style="medium"/>
      <top>
        <color indexed="63"/>
      </top>
      <bottom>
        <color indexed="63"/>
      </bottom>
    </border>
    <border>
      <left style="thin"/>
      <right style="thin"/>
      <top style="mediumDashed"/>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medium"/>
    </border>
    <border>
      <left style="thin"/>
      <right style="medium"/>
      <top style="mediumDashed"/>
      <bottom>
        <color indexed="63"/>
      </bottom>
    </border>
    <border>
      <left style="hair"/>
      <right style="medium"/>
      <top>
        <color indexed="63"/>
      </top>
      <bottom style="thin"/>
    </border>
    <border>
      <left style="hair"/>
      <right style="thin"/>
      <top>
        <color indexed="63"/>
      </top>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Dashed"/>
      <bottom>
        <color indexed="63"/>
      </bottom>
    </border>
    <border>
      <left style="thin"/>
      <right>
        <color indexed="63"/>
      </right>
      <top style="mediumDashed"/>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Dashed"/>
    </border>
  </borders>
  <cellStyleXfs count="2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3" fontId="4" fillId="0" borderId="0" applyFont="0" applyFill="0" applyBorder="0" applyAlignment="0" applyProtection="0"/>
    <xf numFmtId="0" fontId="5" fillId="0" borderId="0" applyNumberFormat="0" applyFill="0" applyBorder="0" applyAlignment="0" applyProtection="0"/>
    <xf numFmtId="176" fontId="4"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cellStyleXfs>
  <cellXfs count="499">
    <xf numFmtId="0" fontId="0" fillId="0" borderId="0" xfId="0" applyAlignment="1">
      <alignmen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 fontId="7" fillId="0" borderId="2" xfId="0" applyNumberFormat="1" applyFont="1" applyFill="1" applyBorder="1" applyAlignment="1" applyProtection="1">
      <alignment horizontal="center"/>
      <protection/>
    </xf>
    <xf numFmtId="1" fontId="7" fillId="0" borderId="4" xfId="0" applyNumberFormat="1" applyFont="1" applyFill="1" applyBorder="1" applyAlignment="1" applyProtection="1">
      <alignment horizontal="center"/>
      <protection/>
    </xf>
    <xf numFmtId="1" fontId="7" fillId="0" borderId="3"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179" fontId="7" fillId="0" borderId="5" xfId="0" applyNumberFormat="1" applyFont="1" applyFill="1" applyBorder="1" applyAlignment="1" applyProtection="1">
      <alignment horizontal="center"/>
      <protection/>
    </xf>
    <xf numFmtId="0" fontId="7" fillId="0" borderId="0" xfId="0" applyFont="1" applyAlignment="1">
      <alignment/>
    </xf>
    <xf numFmtId="0" fontId="7" fillId="0" borderId="6" xfId="0" applyFont="1" applyBorder="1" applyAlignment="1">
      <alignment horizontal="center"/>
    </xf>
    <xf numFmtId="0" fontId="7" fillId="0" borderId="7" xfId="0" applyFont="1" applyBorder="1" applyAlignment="1" quotePrefix="1">
      <alignment horizontal="center"/>
    </xf>
    <xf numFmtId="1" fontId="7" fillId="0" borderId="8" xfId="0" applyNumberFormat="1" applyFont="1" applyFill="1" applyBorder="1" applyAlignment="1" applyProtection="1">
      <alignment horizontal="center"/>
      <protection/>
    </xf>
    <xf numFmtId="1" fontId="7" fillId="0" borderId="9" xfId="0" applyNumberFormat="1" applyFont="1" applyFill="1" applyBorder="1" applyAlignment="1" applyProtection="1">
      <alignment horizontal="center"/>
      <protection/>
    </xf>
    <xf numFmtId="1" fontId="7" fillId="0" borderId="7" xfId="0" applyNumberFormat="1" applyFont="1" applyFill="1" applyBorder="1" applyAlignment="1" applyProtection="1">
      <alignment horizont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176" fontId="7" fillId="0" borderId="11" xfId="18" applyFont="1" applyFill="1" applyBorder="1" applyAlignment="1" applyProtection="1">
      <alignment horizontal="center"/>
      <protection/>
    </xf>
    <xf numFmtId="176" fontId="7" fillId="0" borderId="13" xfId="18" applyFont="1" applyFill="1" applyBorder="1" applyAlignment="1" applyProtection="1">
      <alignment horizontal="center"/>
      <protection/>
    </xf>
    <xf numFmtId="176" fontId="7" fillId="0" borderId="12" xfId="18" applyFont="1" applyFill="1" applyBorder="1" applyAlignment="1" applyProtection="1">
      <alignment horizontal="center"/>
      <protection/>
    </xf>
    <xf numFmtId="0" fontId="7" fillId="0" borderId="14" xfId="0" applyFont="1" applyBorder="1" applyAlignment="1">
      <alignment horizontal="center"/>
    </xf>
    <xf numFmtId="0" fontId="7" fillId="0" borderId="15" xfId="0" applyFont="1" applyBorder="1" applyAlignment="1">
      <alignment horizontal="center"/>
    </xf>
    <xf numFmtId="176" fontId="7" fillId="0" borderId="14" xfId="18" applyFont="1" applyFill="1" applyBorder="1" applyAlignment="1" applyProtection="1">
      <alignment horizontal="center"/>
      <protection/>
    </xf>
    <xf numFmtId="176" fontId="7" fillId="0" borderId="16" xfId="18" applyFont="1" applyFill="1" applyBorder="1" applyAlignment="1" applyProtection="1">
      <alignment horizontal="center"/>
      <protection/>
    </xf>
    <xf numFmtId="176" fontId="7" fillId="0" borderId="15" xfId="18"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179" fontId="7" fillId="0" borderId="17" xfId="0" applyNumberFormat="1" applyFont="1" applyFill="1" applyBorder="1" applyAlignment="1" applyProtection="1">
      <alignment horizontal="center"/>
      <protection/>
    </xf>
    <xf numFmtId="1" fontId="7" fillId="0" borderId="14" xfId="0" applyNumberFormat="1" applyFont="1" applyFill="1" applyBorder="1" applyAlignment="1" applyProtection="1">
      <alignment horizontal="center"/>
      <protection/>
    </xf>
    <xf numFmtId="1" fontId="7" fillId="0" borderId="16" xfId="0" applyNumberFormat="1" applyFont="1" applyFill="1" applyBorder="1" applyAlignment="1" applyProtection="1">
      <alignment horizontal="center"/>
      <protection/>
    </xf>
    <xf numFmtId="1" fontId="7" fillId="0" borderId="15" xfId="0" applyNumberFormat="1" applyFont="1" applyFill="1" applyBorder="1" applyAlignment="1" applyProtection="1">
      <alignment horizontal="center"/>
      <protection/>
    </xf>
    <xf numFmtId="0" fontId="7" fillId="0" borderId="0" xfId="0"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Fill="1" applyBorder="1" applyAlignment="1" applyProtection="1" quotePrefix="1">
      <alignment horizontal="center"/>
      <protection/>
    </xf>
    <xf numFmtId="1" fontId="7" fillId="0" borderId="14" xfId="0" applyNumberFormat="1" applyFont="1" applyFill="1" applyBorder="1" applyAlignment="1" applyProtection="1" quotePrefix="1">
      <alignment horizontal="center"/>
      <protection/>
    </xf>
    <xf numFmtId="0" fontId="7"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horizontal="center"/>
      <protection/>
    </xf>
    <xf numFmtId="0" fontId="7" fillId="0" borderId="20" xfId="0" applyNumberFormat="1" applyFont="1" applyFill="1" applyBorder="1" applyAlignment="1" applyProtection="1">
      <alignment/>
      <protection/>
    </xf>
    <xf numFmtId="0" fontId="7" fillId="0" borderId="21" xfId="0" applyNumberFormat="1" applyFont="1" applyFill="1" applyBorder="1" applyAlignment="1" applyProtection="1">
      <alignment/>
      <protection/>
    </xf>
    <xf numFmtId="0" fontId="7" fillId="0" borderId="22" xfId="0" applyNumberFormat="1" applyFont="1" applyFill="1" applyBorder="1" applyAlignment="1" applyProtection="1">
      <alignment horizontal="center"/>
      <protection/>
    </xf>
    <xf numFmtId="1" fontId="7" fillId="0" borderId="23" xfId="0" applyNumberFormat="1" applyFont="1" applyFill="1" applyBorder="1" applyAlignment="1" applyProtection="1">
      <alignment horizontal="center"/>
      <protection/>
    </xf>
    <xf numFmtId="1" fontId="7" fillId="0" borderId="24" xfId="0" applyNumberFormat="1" applyFont="1" applyFill="1" applyBorder="1" applyAlignment="1" applyProtection="1">
      <alignment horizontal="center"/>
      <protection/>
    </xf>
    <xf numFmtId="1" fontId="7" fillId="0" borderId="22" xfId="0" applyNumberFormat="1" applyFont="1" applyFill="1" applyBorder="1" applyAlignment="1" applyProtection="1">
      <alignment horizontal="center"/>
      <protection/>
    </xf>
    <xf numFmtId="1" fontId="7" fillId="0" borderId="24" xfId="0" applyNumberFormat="1" applyFont="1" applyFill="1" applyBorder="1" applyAlignment="1" applyProtection="1" quotePrefix="1">
      <alignment horizontal="center"/>
      <protection/>
    </xf>
    <xf numFmtId="1" fontId="7" fillId="0" borderId="22" xfId="0" applyNumberFormat="1" applyFont="1" applyFill="1" applyBorder="1" applyAlignment="1" applyProtection="1" quotePrefix="1">
      <alignment horizontal="center"/>
      <protection/>
    </xf>
    <xf numFmtId="0" fontId="7" fillId="0" borderId="24" xfId="0" applyNumberFormat="1" applyFont="1" applyFill="1" applyBorder="1" applyAlignment="1" applyProtection="1">
      <alignment horizontal="center"/>
      <protection/>
    </xf>
    <xf numFmtId="0" fontId="7" fillId="0" borderId="23"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7" fillId="0" borderId="25" xfId="0" applyNumberFormat="1" applyFont="1" applyFill="1" applyBorder="1" applyAlignment="1" applyProtection="1">
      <alignment/>
      <protection/>
    </xf>
    <xf numFmtId="0" fontId="7" fillId="0" borderId="26" xfId="0" applyNumberFormat="1" applyFont="1" applyFill="1" applyBorder="1" applyAlignment="1" applyProtection="1">
      <alignment/>
      <protection/>
    </xf>
    <xf numFmtId="1" fontId="7" fillId="0" borderId="15" xfId="0" applyNumberFormat="1" applyFont="1" applyFill="1" applyBorder="1" applyAlignment="1" applyProtection="1" quotePrefix="1">
      <alignment horizontal="center"/>
      <protection/>
    </xf>
    <xf numFmtId="0" fontId="7" fillId="0" borderId="14" xfId="0" applyNumberFormat="1" applyFont="1" applyFill="1" applyBorder="1" applyAlignment="1" applyProtection="1">
      <alignment/>
      <protection/>
    </xf>
    <xf numFmtId="0" fontId="7" fillId="0" borderId="15" xfId="0" applyNumberFormat="1" applyFont="1" applyFill="1" applyBorder="1" applyAlignment="1" applyProtection="1">
      <alignment/>
      <protection/>
    </xf>
    <xf numFmtId="0" fontId="7" fillId="0" borderId="0" xfId="0" applyFont="1" applyBorder="1" applyAlignment="1">
      <alignment/>
    </xf>
    <xf numFmtId="0" fontId="7" fillId="0" borderId="27"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28" xfId="0" applyNumberFormat="1" applyFont="1" applyFill="1" applyBorder="1" applyAlignment="1" applyProtection="1">
      <alignment/>
      <protection/>
    </xf>
    <xf numFmtId="0" fontId="7" fillId="0" borderId="29" xfId="0" applyNumberFormat="1" applyFont="1" applyFill="1" applyBorder="1" applyAlignment="1" applyProtection="1">
      <alignment horizontal="center"/>
      <protection/>
    </xf>
    <xf numFmtId="1" fontId="7" fillId="0" borderId="30" xfId="0" applyNumberFormat="1" applyFont="1" applyFill="1" applyBorder="1" applyAlignment="1" applyProtection="1">
      <alignment horizontal="center"/>
      <protection/>
    </xf>
    <xf numFmtId="1" fontId="7" fillId="0" borderId="31" xfId="0" applyNumberFormat="1" applyFont="1" applyFill="1" applyBorder="1" applyAlignment="1" applyProtection="1">
      <alignment horizontal="center"/>
      <protection/>
    </xf>
    <xf numFmtId="1" fontId="7" fillId="0" borderId="29" xfId="0" applyNumberFormat="1" applyFont="1" applyFill="1" applyBorder="1" applyAlignment="1" applyProtection="1">
      <alignment horizontal="center"/>
      <protection/>
    </xf>
    <xf numFmtId="1" fontId="7" fillId="0" borderId="31" xfId="0" applyNumberFormat="1" applyFont="1" applyFill="1" applyBorder="1" applyAlignment="1" applyProtection="1" quotePrefix="1">
      <alignment horizontal="center"/>
      <protection/>
    </xf>
    <xf numFmtId="1" fontId="7" fillId="0" borderId="29" xfId="0" applyNumberFormat="1" applyFont="1" applyFill="1" applyBorder="1" applyAlignment="1" applyProtection="1" quotePrefix="1">
      <alignment horizontal="center"/>
      <protection/>
    </xf>
    <xf numFmtId="0" fontId="7" fillId="0" borderId="31" xfId="0" applyNumberFormat="1" applyFont="1" applyFill="1" applyBorder="1" applyAlignment="1" applyProtection="1">
      <alignment horizontal="center"/>
      <protection/>
    </xf>
    <xf numFmtId="0" fontId="7" fillId="0" borderId="30" xfId="0" applyNumberFormat="1" applyFont="1" applyFill="1" applyBorder="1" applyAlignment="1" applyProtection="1">
      <alignment horizontal="center"/>
      <protection/>
    </xf>
    <xf numFmtId="0" fontId="7" fillId="0" borderId="31" xfId="0" applyNumberFormat="1" applyFont="1" applyFill="1" applyBorder="1" applyAlignment="1" applyProtection="1">
      <alignment/>
      <protection/>
    </xf>
    <xf numFmtId="0" fontId="7" fillId="0" borderId="32" xfId="0" applyNumberFormat="1" applyFont="1" applyFill="1" applyBorder="1" applyAlignment="1" applyProtection="1">
      <alignment horizontal="center"/>
      <protection/>
    </xf>
    <xf numFmtId="1" fontId="8" fillId="0" borderId="15" xfId="0" applyNumberFormat="1" applyFont="1" applyFill="1" applyBorder="1" applyAlignment="1" applyProtection="1">
      <alignment horizontal="center"/>
      <protection/>
    </xf>
    <xf numFmtId="177" fontId="7" fillId="0" borderId="27" xfId="0" applyNumberFormat="1" applyFont="1" applyFill="1" applyBorder="1" applyAlignment="1" applyProtection="1">
      <alignment/>
      <protection/>
    </xf>
    <xf numFmtId="0" fontId="7" fillId="0" borderId="16" xfId="0" applyNumberFormat="1" applyFont="1" applyFill="1" applyBorder="1" applyAlignment="1" applyProtection="1" quotePrefix="1">
      <alignment horizontal="center"/>
      <protection/>
    </xf>
    <xf numFmtId="1" fontId="8" fillId="0" borderId="15" xfId="0" applyNumberFormat="1" applyFont="1" applyFill="1" applyBorder="1" applyAlignment="1" applyProtection="1" quotePrefix="1">
      <alignment horizontal="center"/>
      <protection/>
    </xf>
    <xf numFmtId="16" fontId="7" fillId="0" borderId="16" xfId="0" applyNumberFormat="1" applyFont="1" applyFill="1" applyBorder="1" applyAlignment="1" applyProtection="1" quotePrefix="1">
      <alignment horizontal="center"/>
      <protection/>
    </xf>
    <xf numFmtId="0" fontId="7" fillId="0" borderId="25" xfId="0" applyNumberFormat="1" applyFont="1" applyFill="1" applyBorder="1" applyAlignment="1" applyProtection="1">
      <alignment horizontal="center"/>
      <protection/>
    </xf>
    <xf numFmtId="0" fontId="7" fillId="0" borderId="33"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center"/>
      <protection/>
    </xf>
    <xf numFmtId="0" fontId="7" fillId="0" borderId="34"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right"/>
      <protection/>
    </xf>
    <xf numFmtId="0" fontId="7" fillId="0" borderId="15" xfId="0" applyNumberFormat="1" applyFont="1" applyFill="1" applyBorder="1" applyAlignment="1" applyProtection="1">
      <alignment horizontal="right"/>
      <protection/>
    </xf>
    <xf numFmtId="0" fontId="7" fillId="0" borderId="0" xfId="0" applyNumberFormat="1" applyFont="1" applyFill="1" applyBorder="1" applyAlignment="1" applyProtection="1">
      <alignment horizontal="center"/>
      <protection/>
    </xf>
    <xf numFmtId="0" fontId="7" fillId="0" borderId="27" xfId="0" applyNumberFormat="1" applyFont="1" applyFill="1" applyBorder="1" applyAlignment="1" applyProtection="1">
      <alignment horizontal="center"/>
      <protection/>
    </xf>
    <xf numFmtId="0" fontId="7" fillId="0" borderId="27" xfId="0" applyNumberFormat="1" applyFont="1" applyFill="1" applyBorder="1" applyAlignment="1" applyProtection="1">
      <alignment horizontal="right"/>
      <protection/>
    </xf>
    <xf numFmtId="0" fontId="7" fillId="0" borderId="35" xfId="0" applyNumberFormat="1" applyFont="1" applyFill="1" applyBorder="1" applyAlignment="1" applyProtection="1">
      <alignment horizontal="center"/>
      <protection/>
    </xf>
    <xf numFmtId="179" fontId="7" fillId="0" borderId="16" xfId="0" applyNumberFormat="1" applyFont="1" applyFill="1" applyBorder="1" applyAlignment="1" applyProtection="1">
      <alignment horizontal="center"/>
      <protection/>
    </xf>
    <xf numFmtId="0" fontId="7" fillId="0" borderId="36" xfId="0" applyNumberFormat="1" applyFont="1" applyFill="1" applyBorder="1" applyAlignment="1" applyProtection="1">
      <alignment horizontal="right"/>
      <protection/>
    </xf>
    <xf numFmtId="0" fontId="7" fillId="0" borderId="37" xfId="0" applyNumberFormat="1" applyFont="1" applyFill="1" applyBorder="1" applyAlignment="1" applyProtection="1">
      <alignment horizontal="right"/>
      <protection/>
    </xf>
    <xf numFmtId="0" fontId="7" fillId="0" borderId="38" xfId="0" applyNumberFormat="1" applyFont="1" applyFill="1" applyBorder="1" applyAlignment="1" applyProtection="1">
      <alignment horizontal="center"/>
      <protection/>
    </xf>
    <xf numFmtId="0" fontId="7" fillId="0" borderId="37" xfId="0" applyNumberFormat="1" applyFont="1" applyFill="1" applyBorder="1" applyAlignment="1" applyProtection="1">
      <alignment horizontal="center"/>
      <protection/>
    </xf>
    <xf numFmtId="0" fontId="7" fillId="0" borderId="39" xfId="0" applyNumberFormat="1" applyFont="1" applyFill="1" applyBorder="1" applyAlignment="1" applyProtection="1">
      <alignment horizontal="center"/>
      <protection/>
    </xf>
    <xf numFmtId="0" fontId="7" fillId="0" borderId="40" xfId="0" applyNumberFormat="1" applyFont="1" applyFill="1" applyBorder="1" applyAlignment="1" applyProtection="1">
      <alignment horizontal="center"/>
      <protection/>
    </xf>
    <xf numFmtId="0" fontId="7" fillId="0" borderId="41" xfId="0" applyNumberFormat="1" applyFont="1" applyFill="1" applyBorder="1" applyAlignment="1" applyProtection="1">
      <alignment horizontal="center"/>
      <protection/>
    </xf>
    <xf numFmtId="0" fontId="7" fillId="0" borderId="36" xfId="0" applyNumberFormat="1" applyFont="1" applyFill="1" applyBorder="1" applyAlignment="1" applyProtection="1">
      <alignment horizontal="center"/>
      <protection/>
    </xf>
    <xf numFmtId="0" fontId="7" fillId="0" borderId="39" xfId="0" applyNumberFormat="1" applyFont="1" applyFill="1" applyBorder="1" applyAlignment="1" applyProtection="1">
      <alignment/>
      <protection/>
    </xf>
    <xf numFmtId="0" fontId="7" fillId="0" borderId="16" xfId="0" applyNumberFormat="1" applyFont="1" applyFill="1" applyBorder="1" applyAlignment="1" applyProtection="1" quotePrefix="1">
      <alignment horizontal="right"/>
      <protection/>
    </xf>
    <xf numFmtId="0" fontId="7" fillId="0" borderId="36" xfId="0" applyNumberFormat="1" applyFont="1" applyFill="1" applyBorder="1" applyAlignment="1" applyProtection="1" quotePrefix="1">
      <alignment horizontal="right"/>
      <protection/>
    </xf>
    <xf numFmtId="0" fontId="7" fillId="0" borderId="15" xfId="0" applyNumberFormat="1" applyFont="1" applyFill="1" applyBorder="1" applyAlignment="1" applyProtection="1" quotePrefix="1">
      <alignment horizontal="right"/>
      <protection/>
    </xf>
    <xf numFmtId="0" fontId="7" fillId="0" borderId="15" xfId="0" applyNumberFormat="1" applyFont="1" applyFill="1" applyBorder="1" applyAlignment="1" applyProtection="1" quotePrefix="1">
      <alignment horizontal="center"/>
      <protection/>
    </xf>
    <xf numFmtId="0" fontId="7" fillId="0" borderId="37" xfId="0" applyNumberFormat="1" applyFont="1" applyFill="1" applyBorder="1" applyAlignment="1" applyProtection="1" quotePrefix="1">
      <alignment horizontal="right"/>
      <protection/>
    </xf>
    <xf numFmtId="0" fontId="7" fillId="0" borderId="37" xfId="0" applyNumberFormat="1" applyFont="1" applyFill="1" applyBorder="1" applyAlignment="1" applyProtection="1" quotePrefix="1">
      <alignment horizontal="center"/>
      <protection/>
    </xf>
    <xf numFmtId="0" fontId="7" fillId="0" borderId="42" xfId="0" applyFont="1" applyBorder="1" applyAlignment="1">
      <alignment horizontal="center"/>
    </xf>
    <xf numFmtId="0" fontId="7" fillId="0" borderId="31" xfId="0" applyFont="1" applyBorder="1" applyAlignment="1">
      <alignment horizontal="center"/>
    </xf>
    <xf numFmtId="0" fontId="7" fillId="0" borderId="30" xfId="0" applyFont="1" applyBorder="1" applyAlignment="1">
      <alignment horizontal="center"/>
    </xf>
    <xf numFmtId="176" fontId="7" fillId="0" borderId="31" xfId="18" applyFont="1" applyFill="1" applyBorder="1" applyAlignment="1" applyProtection="1">
      <alignment horizontal="center"/>
      <protection/>
    </xf>
    <xf numFmtId="0" fontId="7" fillId="0" borderId="31" xfId="0" applyFont="1" applyBorder="1" applyAlignment="1">
      <alignment/>
    </xf>
    <xf numFmtId="0" fontId="7" fillId="0" borderId="29" xfId="0" applyFont="1" applyBorder="1" applyAlignment="1">
      <alignment/>
    </xf>
    <xf numFmtId="1" fontId="8" fillId="0" borderId="22"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 fontId="8" fillId="0" borderId="22" xfId="0" applyNumberFormat="1" applyFont="1" applyFill="1" applyBorder="1" applyAlignment="1" applyProtection="1">
      <alignment horizontal="center"/>
      <protection/>
    </xf>
    <xf numFmtId="0" fontId="8"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quotePrefix="1">
      <alignment horizontal="center"/>
    </xf>
    <xf numFmtId="1" fontId="7" fillId="0" borderId="46" xfId="0" applyNumberFormat="1" applyFont="1" applyFill="1" applyBorder="1" applyAlignment="1" applyProtection="1">
      <alignment horizontal="center"/>
      <protection/>
    </xf>
    <xf numFmtId="1" fontId="7" fillId="0" borderId="47" xfId="0" applyNumberFormat="1" applyFont="1" applyFill="1" applyBorder="1" applyAlignment="1" applyProtection="1">
      <alignment horizontal="center"/>
      <protection/>
    </xf>
    <xf numFmtId="1" fontId="7" fillId="0" borderId="45" xfId="0" applyNumberFormat="1" applyFont="1" applyFill="1" applyBorder="1" applyAlignment="1" applyProtection="1">
      <alignment horizontal="center"/>
      <protection/>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176" fontId="7" fillId="0" borderId="49" xfId="18" applyFont="1" applyFill="1" applyBorder="1" applyAlignment="1" applyProtection="1">
      <alignment horizontal="center"/>
      <protection/>
    </xf>
    <xf numFmtId="176" fontId="7" fillId="0" borderId="51" xfId="18" applyFont="1" applyFill="1" applyBorder="1" applyAlignment="1" applyProtection="1">
      <alignment horizontal="center"/>
      <protection/>
    </xf>
    <xf numFmtId="176" fontId="7" fillId="0" borderId="50" xfId="18" applyFont="1" applyFill="1" applyBorder="1" applyAlignment="1" applyProtection="1">
      <alignment horizontal="center"/>
      <protection/>
    </xf>
    <xf numFmtId="2" fontId="7" fillId="0" borderId="23" xfId="0" applyNumberFormat="1" applyFont="1" applyFill="1" applyBorder="1" applyAlignment="1" applyProtection="1">
      <alignment horizontal="center"/>
      <protection/>
    </xf>
    <xf numFmtId="2" fontId="7" fillId="0" borderId="15" xfId="0" applyNumberFormat="1" applyFont="1" applyFill="1" applyBorder="1" applyAlignment="1" applyProtection="1">
      <alignment horizontal="center"/>
      <protection/>
    </xf>
    <xf numFmtId="2" fontId="7" fillId="0" borderId="30" xfId="0" applyNumberFormat="1" applyFont="1" applyFill="1" applyBorder="1" applyAlignment="1" applyProtection="1">
      <alignment horizontal="center"/>
      <protection/>
    </xf>
    <xf numFmtId="1" fontId="7" fillId="0" borderId="52" xfId="0" applyNumberFormat="1" applyFont="1" applyFill="1" applyBorder="1" applyAlignment="1" applyProtection="1">
      <alignment horizontal="center"/>
      <protection/>
    </xf>
    <xf numFmtId="1" fontId="7" fillId="0" borderId="53" xfId="0" applyNumberFormat="1" applyFont="1" applyFill="1" applyBorder="1" applyAlignment="1" applyProtection="1">
      <alignment horizontal="center"/>
      <protection/>
    </xf>
    <xf numFmtId="1" fontId="7" fillId="0" borderId="17" xfId="0" applyNumberFormat="1" applyFont="1" applyFill="1" applyBorder="1" applyAlignment="1" applyProtection="1">
      <alignment horizontal="center"/>
      <protection/>
    </xf>
    <xf numFmtId="1" fontId="7" fillId="0" borderId="51" xfId="0" applyNumberFormat="1" applyFont="1" applyFill="1" applyBorder="1" applyAlignment="1" applyProtection="1">
      <alignment horizontal="center"/>
      <protection/>
    </xf>
    <xf numFmtId="1" fontId="7" fillId="0" borderId="13" xfId="0" applyNumberFormat="1"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1" fontId="7" fillId="0" borderId="54" xfId="0" applyNumberFormat="1" applyFont="1" applyFill="1" applyBorder="1" applyAlignment="1" applyProtection="1">
      <alignment horizontal="center"/>
      <protection/>
    </xf>
    <xf numFmtId="1" fontId="7" fillId="0" borderId="55" xfId="0" applyNumberFormat="1" applyFont="1" applyFill="1" applyBorder="1" applyAlignment="1" applyProtection="1">
      <alignment horizontal="center"/>
      <protection/>
    </xf>
    <xf numFmtId="1" fontId="7" fillId="0" borderId="56" xfId="0" applyNumberFormat="1" applyFont="1" applyFill="1" applyBorder="1" applyAlignment="1" applyProtection="1">
      <alignment horizontal="center"/>
      <protection/>
    </xf>
    <xf numFmtId="1" fontId="7" fillId="0" borderId="57" xfId="0" applyNumberFormat="1" applyFont="1" applyFill="1" applyBorder="1" applyAlignment="1" applyProtection="1">
      <alignment horizontal="center"/>
      <protection/>
    </xf>
    <xf numFmtId="1" fontId="7" fillId="0" borderId="58" xfId="0" applyNumberFormat="1" applyFont="1" applyFill="1" applyBorder="1" applyAlignment="1" applyProtection="1">
      <alignment horizontal="center"/>
      <protection/>
    </xf>
    <xf numFmtId="1" fontId="7" fillId="0" borderId="34" xfId="0" applyNumberFormat="1" applyFont="1" applyFill="1" applyBorder="1" applyAlignment="1" applyProtection="1">
      <alignment horizontal="center"/>
      <protection/>
    </xf>
    <xf numFmtId="1" fontId="7" fillId="0" borderId="59" xfId="0" applyNumberFormat="1" applyFont="1" applyFill="1" applyBorder="1" applyAlignment="1" applyProtection="1">
      <alignment horizontal="center"/>
      <protection/>
    </xf>
    <xf numFmtId="1" fontId="7" fillId="0" borderId="32" xfId="0" applyNumberFormat="1" applyFont="1" applyFill="1" applyBorder="1" applyAlignment="1" applyProtection="1">
      <alignment horizontal="center"/>
      <protection/>
    </xf>
    <xf numFmtId="1" fontId="7" fillId="0" borderId="60" xfId="0" applyNumberFormat="1" applyFont="1" applyFill="1" applyBorder="1" applyAlignment="1" applyProtection="1">
      <alignment horizontal="center"/>
      <protection/>
    </xf>
    <xf numFmtId="0" fontId="7" fillId="0" borderId="0" xfId="0" applyFont="1" applyBorder="1" applyAlignment="1">
      <alignment horizontal="left"/>
    </xf>
    <xf numFmtId="179" fontId="7" fillId="0" borderId="0" xfId="0" applyNumberFormat="1" applyFont="1" applyFill="1" applyBorder="1" applyAlignment="1" applyProtection="1">
      <alignment horizontal="center"/>
      <protection/>
    </xf>
    <xf numFmtId="179" fontId="8"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protection/>
    </xf>
    <xf numFmtId="0" fontId="7" fillId="0" borderId="14" xfId="0" applyFont="1" applyBorder="1" applyAlignment="1">
      <alignment horizontal="left"/>
    </xf>
    <xf numFmtId="179" fontId="7" fillId="0" borderId="15" xfId="0" applyNumberFormat="1" applyFont="1" applyBorder="1" applyAlignment="1">
      <alignment horizontal="center"/>
    </xf>
    <xf numFmtId="1" fontId="7" fillId="0" borderId="49" xfId="0" applyNumberFormat="1" applyFont="1" applyBorder="1" applyAlignment="1">
      <alignment horizontal="center"/>
    </xf>
    <xf numFmtId="2" fontId="7" fillId="0" borderId="5" xfId="0" applyNumberFormat="1" applyFont="1" applyFill="1" applyBorder="1" applyAlignment="1" applyProtection="1">
      <alignment horizontal="center"/>
      <protection/>
    </xf>
    <xf numFmtId="2" fontId="7" fillId="0" borderId="61" xfId="0" applyNumberFormat="1" applyFont="1" applyFill="1" applyBorder="1" applyAlignment="1" applyProtection="1">
      <alignment horizontal="center"/>
      <protection/>
    </xf>
    <xf numFmtId="2" fontId="7" fillId="0" borderId="62" xfId="0" applyNumberFormat="1" applyFont="1" applyFill="1" applyBorder="1" applyAlignment="1" applyProtection="1">
      <alignment horizontal="center"/>
      <protection/>
    </xf>
    <xf numFmtId="2" fontId="7" fillId="0" borderId="63" xfId="0" applyNumberFormat="1" applyFont="1" applyFill="1" applyBorder="1" applyAlignment="1" applyProtection="1">
      <alignment horizontal="center"/>
      <protection/>
    </xf>
    <xf numFmtId="2" fontId="7" fillId="0" borderId="64" xfId="0" applyNumberFormat="1" applyFont="1" applyFill="1" applyBorder="1" applyAlignment="1" applyProtection="1">
      <alignment horizontal="center"/>
      <protection/>
    </xf>
    <xf numFmtId="2" fontId="8" fillId="0" borderId="53" xfId="0" applyNumberFormat="1" applyFont="1" applyFill="1" applyBorder="1" applyAlignment="1" applyProtection="1">
      <alignment horizontal="center"/>
      <protection/>
    </xf>
    <xf numFmtId="2" fontId="7" fillId="0" borderId="17" xfId="0" applyNumberFormat="1" applyFont="1" applyFill="1" applyBorder="1" applyAlignment="1" applyProtection="1">
      <alignment horizontal="center"/>
      <protection/>
    </xf>
    <xf numFmtId="2" fontId="7" fillId="0" borderId="52" xfId="0" applyNumberFormat="1" applyFont="1" applyFill="1" applyBorder="1" applyAlignment="1" applyProtection="1">
      <alignment horizontal="center"/>
      <protection/>
    </xf>
    <xf numFmtId="0" fontId="7" fillId="0" borderId="35" xfId="0" applyFont="1" applyBorder="1" applyAlignment="1">
      <alignment horizontal="center"/>
    </xf>
    <xf numFmtId="1" fontId="7" fillId="0" borderId="65" xfId="0" applyNumberFormat="1" applyFont="1" applyFill="1" applyBorder="1" applyAlignment="1" applyProtection="1">
      <alignment horizontal="center"/>
      <protection/>
    </xf>
    <xf numFmtId="0" fontId="7" fillId="0" borderId="66" xfId="0" applyFont="1" applyBorder="1" applyAlignment="1">
      <alignment horizontal="center"/>
    </xf>
    <xf numFmtId="0" fontId="7" fillId="0" borderId="67"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1" fontId="8" fillId="0" borderId="70" xfId="0" applyNumberFormat="1" applyFont="1" applyBorder="1" applyAlignment="1">
      <alignment horizontal="center"/>
    </xf>
    <xf numFmtId="1" fontId="8" fillId="0" borderId="33" xfId="0" applyNumberFormat="1" applyFont="1" applyBorder="1" applyAlignment="1">
      <alignment horizontal="center"/>
    </xf>
    <xf numFmtId="0" fontId="7" fillId="0" borderId="71" xfId="0" applyFont="1" applyBorder="1" applyAlignment="1">
      <alignment horizontal="center"/>
    </xf>
    <xf numFmtId="0" fontId="7" fillId="0" borderId="72" xfId="0" applyFont="1" applyBorder="1" applyAlignment="1">
      <alignment horizontal="center"/>
    </xf>
    <xf numFmtId="1" fontId="8" fillId="0" borderId="59" xfId="0" applyNumberFormat="1" applyFont="1" applyBorder="1" applyAlignment="1">
      <alignment horizontal="center"/>
    </xf>
    <xf numFmtId="1" fontId="7" fillId="0" borderId="32" xfId="0" applyNumberFormat="1" applyFont="1" applyBorder="1" applyAlignment="1">
      <alignment horizontal="center"/>
    </xf>
    <xf numFmtId="0" fontId="7" fillId="0" borderId="0" xfId="0" applyFont="1" applyBorder="1" applyAlignment="1" quotePrefix="1">
      <alignment horizontal="left"/>
    </xf>
    <xf numFmtId="0" fontId="7" fillId="0" borderId="73" xfId="0" applyNumberFormat="1" applyFont="1" applyFill="1" applyBorder="1" applyAlignment="1" applyProtection="1" quotePrefix="1">
      <alignment horizontal="right"/>
      <protection/>
    </xf>
    <xf numFmtId="0" fontId="7" fillId="0" borderId="73" xfId="0" applyNumberFormat="1" applyFont="1" applyFill="1" applyBorder="1" applyAlignment="1" applyProtection="1">
      <alignment horizontal="right"/>
      <protection/>
    </xf>
    <xf numFmtId="0" fontId="7" fillId="0" borderId="74" xfId="0" applyNumberFormat="1" applyFont="1" applyFill="1" applyBorder="1" applyAlignment="1" applyProtection="1">
      <alignment horizontal="right"/>
      <protection/>
    </xf>
    <xf numFmtId="0" fontId="7" fillId="0" borderId="75" xfId="0" applyNumberFormat="1" applyFont="1" applyFill="1" applyBorder="1" applyAlignment="1" applyProtection="1">
      <alignment horizontal="center"/>
      <protection/>
    </xf>
    <xf numFmtId="0" fontId="7" fillId="0" borderId="74" xfId="0" applyNumberFormat="1" applyFont="1" applyFill="1" applyBorder="1" applyAlignment="1" applyProtection="1">
      <alignment horizontal="center"/>
      <protection/>
    </xf>
    <xf numFmtId="0" fontId="7" fillId="0" borderId="76" xfId="0" applyNumberFormat="1" applyFont="1" applyFill="1" applyBorder="1" applyAlignment="1" applyProtection="1">
      <alignment horizontal="center"/>
      <protection/>
    </xf>
    <xf numFmtId="0" fontId="7" fillId="0" borderId="77" xfId="0" applyNumberFormat="1" applyFont="1" applyFill="1" applyBorder="1" applyAlignment="1" applyProtection="1">
      <alignment horizontal="center"/>
      <protection/>
    </xf>
    <xf numFmtId="0" fontId="7" fillId="0" borderId="58" xfId="0" applyNumberFormat="1" applyFont="1" applyFill="1" applyBorder="1" applyAlignment="1" applyProtection="1">
      <alignment horizontal="center"/>
      <protection/>
    </xf>
    <xf numFmtId="0" fontId="7" fillId="0" borderId="73" xfId="0" applyNumberFormat="1" applyFont="1" applyFill="1" applyBorder="1" applyAlignment="1" applyProtection="1">
      <alignment horizontal="center"/>
      <protection/>
    </xf>
    <xf numFmtId="0" fontId="7" fillId="0" borderId="76" xfId="0" applyNumberFormat="1" applyFont="1" applyFill="1" applyBorder="1" applyAlignment="1" applyProtection="1">
      <alignment/>
      <protection/>
    </xf>
    <xf numFmtId="1" fontId="7" fillId="0" borderId="32" xfId="0" applyNumberFormat="1" applyFont="1" applyFill="1" applyBorder="1" applyAlignment="1" applyProtection="1" quotePrefix="1">
      <alignment horizontal="center"/>
      <protection/>
    </xf>
    <xf numFmtId="176" fontId="7" fillId="0" borderId="32" xfId="18" applyFont="1" applyFill="1" applyBorder="1" applyAlignment="1" applyProtection="1">
      <alignment horizontal="center"/>
      <protection/>
    </xf>
    <xf numFmtId="1" fontId="7" fillId="0" borderId="41" xfId="0" applyNumberFormat="1" applyFont="1" applyFill="1" applyBorder="1" applyAlignment="1" applyProtection="1">
      <alignment horizontal="center"/>
      <protection/>
    </xf>
    <xf numFmtId="1" fontId="7" fillId="0" borderId="41" xfId="0" applyNumberFormat="1" applyFont="1" applyFill="1" applyBorder="1" applyAlignment="1" applyProtection="1" quotePrefix="1">
      <alignment horizontal="center"/>
      <protection/>
    </xf>
    <xf numFmtId="1" fontId="7" fillId="0" borderId="78" xfId="0" applyNumberFormat="1" applyFont="1" applyFill="1" applyBorder="1" applyAlignment="1" applyProtection="1">
      <alignment horizontal="center"/>
      <protection/>
    </xf>
    <xf numFmtId="1" fontId="7" fillId="0" borderId="35" xfId="0" applyNumberFormat="1" applyFont="1" applyFill="1" applyBorder="1" applyAlignment="1" applyProtection="1">
      <alignment horizontal="center"/>
      <protection/>
    </xf>
    <xf numFmtId="1" fontId="7" fillId="0" borderId="0" xfId="0" applyNumberFormat="1" applyFont="1" applyBorder="1" applyAlignment="1">
      <alignment horizontal="center"/>
    </xf>
    <xf numFmtId="0" fontId="7" fillId="0" borderId="0" xfId="0" applyFont="1" applyAlignment="1" quotePrefix="1">
      <alignment horizontal="center"/>
    </xf>
    <xf numFmtId="1" fontId="7" fillId="0" borderId="0" xfId="0" applyNumberFormat="1" applyFont="1" applyBorder="1" applyAlignment="1" quotePrefix="1">
      <alignment horizontal="center"/>
    </xf>
    <xf numFmtId="1" fontId="7" fillId="0" borderId="20" xfId="0" applyNumberFormat="1" applyFont="1" applyBorder="1" applyAlignment="1">
      <alignment horizontal="center"/>
    </xf>
    <xf numFmtId="0" fontId="7" fillId="0" borderId="0" xfId="0" applyFont="1" applyAlignment="1">
      <alignment horizontal="center"/>
    </xf>
    <xf numFmtId="2" fontId="7" fillId="0" borderId="35" xfId="0" applyNumberFormat="1" applyFont="1" applyBorder="1" applyAlignment="1">
      <alignment horizontal="center"/>
    </xf>
    <xf numFmtId="176" fontId="7" fillId="0" borderId="17" xfId="18" applyFont="1" applyFill="1" applyBorder="1" applyAlignment="1" applyProtection="1">
      <alignment horizontal="center"/>
      <protection/>
    </xf>
    <xf numFmtId="0" fontId="7" fillId="0" borderId="0" xfId="0" applyFont="1" applyFill="1" applyAlignment="1">
      <alignment/>
    </xf>
    <xf numFmtId="176" fontId="7" fillId="0" borderId="0" xfId="18" applyFont="1" applyAlignment="1">
      <alignment/>
    </xf>
    <xf numFmtId="2" fontId="7" fillId="0" borderId="0" xfId="0" applyNumberFormat="1" applyFont="1" applyAlignment="1">
      <alignment/>
    </xf>
    <xf numFmtId="179" fontId="7" fillId="0" borderId="0" xfId="0" applyNumberFormat="1" applyFont="1" applyAlignment="1">
      <alignment/>
    </xf>
    <xf numFmtId="0" fontId="7" fillId="0" borderId="0" xfId="0" applyFont="1" applyBorder="1" applyAlignment="1" quotePrefix="1">
      <alignment horizontal="center"/>
    </xf>
    <xf numFmtId="0" fontId="7" fillId="0" borderId="0" xfId="0" applyFont="1" applyFill="1" applyAlignment="1">
      <alignment horizontal="center"/>
    </xf>
    <xf numFmtId="176" fontId="7" fillId="0" borderId="0" xfId="18" applyFont="1" applyAlignment="1">
      <alignment horizontal="center"/>
    </xf>
    <xf numFmtId="179"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right"/>
    </xf>
    <xf numFmtId="176" fontId="7" fillId="0" borderId="0" xfId="18" applyFont="1" applyAlignment="1" quotePrefix="1">
      <alignment horizontal="right"/>
    </xf>
    <xf numFmtId="0" fontId="7" fillId="0" borderId="0" xfId="0" applyFont="1" applyBorder="1" applyAlignment="1">
      <alignment horizontal="right"/>
    </xf>
    <xf numFmtId="176" fontId="7" fillId="0" borderId="0" xfId="18" applyFont="1" applyAlignment="1">
      <alignment horizontal="right"/>
    </xf>
    <xf numFmtId="176" fontId="7" fillId="0" borderId="0" xfId="18" applyFont="1" applyBorder="1" applyAlignment="1" quotePrefix="1">
      <alignment horizontal="left"/>
    </xf>
    <xf numFmtId="0" fontId="7" fillId="0" borderId="0" xfId="0" applyFont="1" applyAlignment="1">
      <alignment horizontal="left"/>
    </xf>
    <xf numFmtId="176" fontId="7" fillId="0" borderId="51" xfId="18" applyNumberFormat="1" applyFont="1" applyFill="1" applyBorder="1" applyAlignment="1" applyProtection="1">
      <alignment horizontal="center"/>
      <protection/>
    </xf>
    <xf numFmtId="2" fontId="7" fillId="0" borderId="66" xfId="0" applyNumberFormat="1" applyFont="1" applyBorder="1" applyAlignment="1">
      <alignment horizontal="center"/>
    </xf>
    <xf numFmtId="1" fontId="7" fillId="0" borderId="79" xfId="18" applyNumberFormat="1" applyFont="1" applyFill="1" applyBorder="1" applyAlignment="1" applyProtection="1">
      <alignment horizontal="center"/>
      <protection/>
    </xf>
    <xf numFmtId="0" fontId="7" fillId="0" borderId="80" xfId="0" applyNumberFormat="1" applyFont="1" applyFill="1" applyBorder="1" applyAlignment="1" applyProtection="1">
      <alignment horizontal="left"/>
      <protection/>
    </xf>
    <xf numFmtId="0" fontId="7" fillId="0" borderId="81" xfId="0" applyNumberFormat="1" applyFont="1" applyFill="1" applyBorder="1" applyAlignment="1" applyProtection="1">
      <alignment horizontal="left"/>
      <protection/>
    </xf>
    <xf numFmtId="0" fontId="7" fillId="0" borderId="82" xfId="0" applyNumberFormat="1" applyFont="1" applyFill="1" applyBorder="1" applyAlignment="1" applyProtection="1">
      <alignment horizontal="left"/>
      <protection/>
    </xf>
    <xf numFmtId="178" fontId="7" fillId="0" borderId="80" xfId="0" applyNumberFormat="1" applyFont="1" applyFill="1" applyBorder="1" applyAlignment="1" applyProtection="1">
      <alignment horizontal="left"/>
      <protection/>
    </xf>
    <xf numFmtId="178" fontId="7" fillId="0" borderId="81" xfId="0" applyNumberFormat="1" applyFont="1" applyFill="1" applyBorder="1" applyAlignment="1" applyProtection="1">
      <alignment horizontal="left"/>
      <protection/>
    </xf>
    <xf numFmtId="179" fontId="7" fillId="0" borderId="66" xfId="0" applyNumberFormat="1" applyFont="1" applyBorder="1" applyAlignment="1">
      <alignment horizontal="center"/>
    </xf>
    <xf numFmtId="185" fontId="7" fillId="0" borderId="29" xfId="18" applyNumberFormat="1" applyFont="1" applyFill="1" applyBorder="1" applyAlignment="1" applyProtection="1">
      <alignment horizontal="center"/>
      <protection/>
    </xf>
    <xf numFmtId="0" fontId="8" fillId="0" borderId="24" xfId="0" applyFont="1" applyBorder="1" applyAlignment="1" quotePrefix="1">
      <alignment horizontal="center"/>
    </xf>
    <xf numFmtId="2" fontId="7" fillId="0" borderId="83" xfId="0" applyNumberFormat="1" applyFont="1" applyBorder="1" applyAlignment="1">
      <alignment horizontal="center"/>
    </xf>
    <xf numFmtId="0" fontId="7" fillId="0" borderId="77" xfId="0" applyNumberFormat="1" applyFont="1" applyFill="1" applyBorder="1" applyAlignment="1" applyProtection="1">
      <alignment horizontal="left"/>
      <protection/>
    </xf>
    <xf numFmtId="0" fontId="7" fillId="0" borderId="27" xfId="0" applyNumberFormat="1" applyFont="1" applyFill="1" applyBorder="1" applyAlignment="1" applyProtection="1">
      <alignment horizontal="left"/>
      <protection/>
    </xf>
    <xf numFmtId="0" fontId="7" fillId="0" borderId="40" xfId="0" applyNumberFormat="1" applyFont="1" applyFill="1" applyBorder="1" applyAlignment="1" applyProtection="1">
      <alignment horizontal="left"/>
      <protection/>
    </xf>
    <xf numFmtId="178" fontId="7" fillId="0" borderId="27" xfId="0" applyNumberFormat="1" applyFont="1" applyFill="1" applyBorder="1" applyAlignment="1" applyProtection="1">
      <alignment horizontal="left"/>
      <protection/>
    </xf>
    <xf numFmtId="178" fontId="7" fillId="0" borderId="40" xfId="0" applyNumberFormat="1" applyFont="1" applyFill="1" applyBorder="1" applyAlignment="1" applyProtection="1">
      <alignment horizontal="left"/>
      <protection/>
    </xf>
    <xf numFmtId="0" fontId="7" fillId="0" borderId="84" xfId="0" applyNumberFormat="1" applyFont="1" applyFill="1" applyBorder="1" applyAlignment="1" applyProtection="1">
      <alignment horizontal="center"/>
      <protection/>
    </xf>
    <xf numFmtId="0" fontId="7" fillId="2" borderId="85" xfId="0" applyNumberFormat="1" applyFont="1" applyFill="1" applyBorder="1" applyAlignment="1" applyProtection="1">
      <alignment horizontal="center"/>
      <protection/>
    </xf>
    <xf numFmtId="0" fontId="7" fillId="2" borderId="86" xfId="0" applyNumberFormat="1" applyFont="1" applyFill="1" applyBorder="1" applyAlignment="1" applyProtection="1">
      <alignment horizontal="center"/>
      <protection/>
    </xf>
    <xf numFmtId="0" fontId="7" fillId="2" borderId="87" xfId="0" applyNumberFormat="1" applyFont="1" applyFill="1" applyBorder="1" applyAlignment="1" applyProtection="1">
      <alignment horizontal="center"/>
      <protection/>
    </xf>
    <xf numFmtId="0" fontId="7" fillId="2" borderId="88" xfId="0" applyNumberFormat="1" applyFont="1" applyFill="1" applyBorder="1" applyAlignment="1" applyProtection="1">
      <alignment horizontal="center"/>
      <protection/>
    </xf>
    <xf numFmtId="0" fontId="7" fillId="2" borderId="89" xfId="0" applyNumberFormat="1" applyFont="1" applyFill="1" applyBorder="1" applyAlignment="1" applyProtection="1">
      <alignment horizontal="center"/>
      <protection/>
    </xf>
    <xf numFmtId="1" fontId="7" fillId="2" borderId="89" xfId="0" applyNumberFormat="1" applyFont="1" applyFill="1" applyBorder="1" applyAlignment="1" applyProtection="1">
      <alignment horizontal="center"/>
      <protection/>
    </xf>
    <xf numFmtId="0" fontId="7" fillId="2" borderId="87" xfId="0" applyNumberFormat="1" applyFont="1" applyFill="1" applyBorder="1" applyAlignment="1" applyProtection="1">
      <alignment/>
      <protection/>
    </xf>
    <xf numFmtId="0" fontId="7" fillId="2" borderId="29" xfId="0" applyNumberFormat="1" applyFont="1" applyFill="1" applyBorder="1" applyAlignment="1" applyProtection="1" quotePrefix="1">
      <alignment horizontal="right"/>
      <protection/>
    </xf>
    <xf numFmtId="0" fontId="7" fillId="2" borderId="31" xfId="0" applyNumberFormat="1" applyFont="1" applyFill="1" applyBorder="1" applyAlignment="1" applyProtection="1">
      <alignment horizontal="center"/>
      <protection/>
    </xf>
    <xf numFmtId="0" fontId="7" fillId="2" borderId="30" xfId="0" applyNumberFormat="1" applyFont="1" applyFill="1" applyBorder="1" applyAlignment="1" applyProtection="1">
      <alignment horizontal="center"/>
      <protection/>
    </xf>
    <xf numFmtId="0" fontId="7" fillId="2" borderId="20" xfId="0" applyNumberFormat="1" applyFont="1" applyFill="1" applyBorder="1" applyAlignment="1" applyProtection="1">
      <alignment horizontal="center"/>
      <protection/>
    </xf>
    <xf numFmtId="0" fontId="7" fillId="2" borderId="79" xfId="0" applyNumberFormat="1" applyFont="1" applyFill="1" applyBorder="1" applyAlignment="1" applyProtection="1">
      <alignment horizontal="center"/>
      <protection/>
    </xf>
    <xf numFmtId="0" fontId="7" fillId="2" borderId="90" xfId="0" applyNumberFormat="1" applyFont="1" applyFill="1" applyBorder="1" applyAlignment="1" applyProtection="1">
      <alignment horizontal="center"/>
      <protection/>
    </xf>
    <xf numFmtId="0" fontId="7" fillId="2" borderId="34" xfId="0" applyNumberFormat="1" applyFont="1" applyFill="1" applyBorder="1" applyAlignment="1" applyProtection="1">
      <alignment horizontal="center"/>
      <protection/>
    </xf>
    <xf numFmtId="0" fontId="7" fillId="2" borderId="29" xfId="0" applyNumberFormat="1" applyFont="1" applyFill="1" applyBorder="1" applyAlignment="1" applyProtection="1">
      <alignment horizontal="center"/>
      <protection/>
    </xf>
    <xf numFmtId="1" fontId="7" fillId="2" borderId="34" xfId="0" applyNumberFormat="1" applyFont="1" applyFill="1" applyBorder="1" applyAlignment="1" applyProtection="1">
      <alignment horizontal="center"/>
      <protection/>
    </xf>
    <xf numFmtId="0" fontId="7" fillId="2" borderId="20" xfId="0" applyNumberFormat="1" applyFont="1" applyFill="1" applyBorder="1" applyAlignment="1" applyProtection="1">
      <alignment/>
      <protection/>
    </xf>
    <xf numFmtId="1" fontId="7" fillId="0" borderId="49" xfId="18" applyNumberFormat="1" applyFont="1" applyFill="1" applyBorder="1" applyAlignment="1" applyProtection="1">
      <alignment horizontal="center"/>
      <protection/>
    </xf>
    <xf numFmtId="1" fontId="7" fillId="0" borderId="91" xfId="18" applyNumberFormat="1" applyFont="1" applyFill="1" applyBorder="1" applyAlignment="1" applyProtection="1">
      <alignment horizontal="center"/>
      <protection/>
    </xf>
    <xf numFmtId="1" fontId="7" fillId="0" borderId="11" xfId="18" applyNumberFormat="1" applyFont="1" applyFill="1" applyBorder="1" applyAlignment="1" applyProtection="1">
      <alignment horizontal="center"/>
      <protection/>
    </xf>
    <xf numFmtId="1" fontId="7" fillId="0" borderId="92" xfId="18" applyNumberFormat="1" applyFont="1" applyFill="1" applyBorder="1" applyAlignment="1" applyProtection="1">
      <alignment horizontal="center"/>
      <protection/>
    </xf>
    <xf numFmtId="1" fontId="7" fillId="0" borderId="31" xfId="18" applyNumberFormat="1" applyFont="1" applyFill="1" applyBorder="1" applyAlignment="1" applyProtection="1">
      <alignment horizontal="center"/>
      <protection/>
    </xf>
    <xf numFmtId="1" fontId="7" fillId="0" borderId="27" xfId="0" applyNumberFormat="1" applyFont="1" applyFill="1" applyBorder="1" applyAlignment="1" applyProtection="1">
      <alignment horizontal="center"/>
      <protection/>
    </xf>
    <xf numFmtId="1" fontId="7" fillId="3" borderId="22" xfId="0" applyNumberFormat="1" applyFont="1" applyFill="1" applyBorder="1" applyAlignment="1" applyProtection="1">
      <alignment horizontal="center"/>
      <protection/>
    </xf>
    <xf numFmtId="1" fontId="7" fillId="3" borderId="23" xfId="0" applyNumberFormat="1" applyFont="1" applyFill="1" applyBorder="1" applyAlignment="1" applyProtection="1">
      <alignment horizontal="center"/>
      <protection/>
    </xf>
    <xf numFmtId="0" fontId="7" fillId="3" borderId="24" xfId="0" applyNumberFormat="1" applyFont="1" applyFill="1" applyBorder="1" applyAlignment="1" applyProtection="1">
      <alignment horizontal="center"/>
      <protection/>
    </xf>
    <xf numFmtId="0" fontId="7" fillId="3" borderId="23" xfId="0" applyNumberFormat="1" applyFont="1" applyFill="1" applyBorder="1" applyAlignment="1" applyProtection="1">
      <alignment horizontal="center"/>
      <protection/>
    </xf>
    <xf numFmtId="0" fontId="7" fillId="3" borderId="25" xfId="0" applyNumberFormat="1" applyFont="1" applyFill="1" applyBorder="1" applyAlignment="1" applyProtection="1">
      <alignment horizontal="center"/>
      <protection/>
    </xf>
    <xf numFmtId="0" fontId="7" fillId="3" borderId="33" xfId="0" applyNumberFormat="1" applyFont="1" applyFill="1" applyBorder="1" applyAlignment="1" applyProtection="1">
      <alignment horizontal="center"/>
      <protection/>
    </xf>
    <xf numFmtId="0" fontId="7" fillId="3" borderId="93" xfId="0" applyNumberFormat="1" applyFont="1" applyFill="1" applyBorder="1" applyAlignment="1" applyProtection="1">
      <alignment horizontal="left"/>
      <protection/>
    </xf>
    <xf numFmtId="0" fontId="7" fillId="3" borderId="33" xfId="0" applyNumberFormat="1" applyFont="1" applyFill="1" applyBorder="1" applyAlignment="1" applyProtection="1">
      <alignment horizontal="left"/>
      <protection/>
    </xf>
    <xf numFmtId="1" fontId="7" fillId="3" borderId="59" xfId="0" applyNumberFormat="1" applyFont="1" applyFill="1" applyBorder="1" applyAlignment="1" applyProtection="1">
      <alignment horizontal="center"/>
      <protection/>
    </xf>
    <xf numFmtId="0" fontId="7" fillId="3" borderId="0" xfId="0" applyNumberFormat="1" applyFont="1" applyFill="1" applyBorder="1" applyAlignment="1" applyProtection="1">
      <alignment/>
      <protection/>
    </xf>
    <xf numFmtId="0" fontId="7" fillId="3" borderId="29" xfId="0" applyNumberFormat="1" applyFont="1" applyFill="1" applyBorder="1" applyAlignment="1" applyProtection="1">
      <alignment horizontal="center"/>
      <protection/>
    </xf>
    <xf numFmtId="0" fontId="7" fillId="3" borderId="30" xfId="0" applyNumberFormat="1" applyFont="1" applyFill="1" applyBorder="1" applyAlignment="1" applyProtection="1">
      <alignment horizontal="center"/>
      <protection/>
    </xf>
    <xf numFmtId="0" fontId="7" fillId="3" borderId="31" xfId="0" applyNumberFormat="1" applyFont="1" applyFill="1" applyBorder="1" applyAlignment="1" applyProtection="1">
      <alignment horizontal="center"/>
      <protection/>
    </xf>
    <xf numFmtId="0" fontId="7" fillId="3" borderId="20" xfId="0" applyNumberFormat="1" applyFont="1" applyFill="1" applyBorder="1" applyAlignment="1" applyProtection="1">
      <alignment horizontal="center"/>
      <protection/>
    </xf>
    <xf numFmtId="0" fontId="7" fillId="3" borderId="79" xfId="0" applyNumberFormat="1" applyFont="1" applyFill="1" applyBorder="1" applyAlignment="1" applyProtection="1">
      <alignment horizontal="center"/>
      <protection/>
    </xf>
    <xf numFmtId="0" fontId="7" fillId="3" borderId="94" xfId="0" applyNumberFormat="1" applyFont="1" applyFill="1" applyBorder="1" applyAlignment="1" applyProtection="1">
      <alignment horizontal="left"/>
      <protection/>
    </xf>
    <xf numFmtId="0" fontId="7" fillId="3" borderId="79" xfId="0" applyNumberFormat="1" applyFont="1" applyFill="1" applyBorder="1" applyAlignment="1" applyProtection="1">
      <alignment horizontal="left"/>
      <protection/>
    </xf>
    <xf numFmtId="0" fontId="7" fillId="3" borderId="90" xfId="0" applyNumberFormat="1" applyFont="1" applyFill="1" applyBorder="1" applyAlignment="1" applyProtection="1">
      <alignment horizontal="center"/>
      <protection/>
    </xf>
    <xf numFmtId="0" fontId="7" fillId="3" borderId="34" xfId="0" applyNumberFormat="1" applyFont="1" applyFill="1" applyBorder="1" applyAlignment="1" applyProtection="1">
      <alignment horizontal="center"/>
      <protection/>
    </xf>
    <xf numFmtId="1" fontId="7" fillId="3" borderId="34" xfId="0" applyNumberFormat="1" applyFont="1" applyFill="1" applyBorder="1" applyAlignment="1" applyProtection="1">
      <alignment horizontal="center"/>
      <protection/>
    </xf>
    <xf numFmtId="0" fontId="7" fillId="3" borderId="20" xfId="0" applyNumberFormat="1" applyFont="1" applyFill="1" applyBorder="1" applyAlignment="1" applyProtection="1">
      <alignment/>
      <protection/>
    </xf>
    <xf numFmtId="1" fontId="7" fillId="3" borderId="22" xfId="0" applyNumberFormat="1" applyFont="1" applyFill="1" applyBorder="1" applyAlignment="1" applyProtection="1">
      <alignment horizontal="right"/>
      <protection/>
    </xf>
    <xf numFmtId="1" fontId="7" fillId="3" borderId="23" xfId="0" applyNumberFormat="1" applyFont="1" applyFill="1" applyBorder="1" applyAlignment="1" applyProtection="1">
      <alignment horizontal="right"/>
      <protection/>
    </xf>
    <xf numFmtId="0" fontId="7" fillId="0" borderId="22" xfId="0" applyNumberFormat="1" applyFont="1" applyFill="1" applyBorder="1" applyAlignment="1" applyProtection="1">
      <alignment horizontal="right"/>
      <protection/>
    </xf>
    <xf numFmtId="0" fontId="7" fillId="0" borderId="23" xfId="0" applyNumberFormat="1" applyFont="1" applyFill="1" applyBorder="1" applyAlignment="1" applyProtection="1">
      <alignment horizontal="right"/>
      <protection/>
    </xf>
    <xf numFmtId="0" fontId="7" fillId="0" borderId="93" xfId="0" applyNumberFormat="1" applyFont="1" applyFill="1" applyBorder="1" applyAlignment="1" applyProtection="1">
      <alignment horizontal="left"/>
      <protection/>
    </xf>
    <xf numFmtId="0" fontId="7" fillId="0" borderId="33" xfId="0" applyNumberFormat="1" applyFont="1" applyFill="1" applyBorder="1" applyAlignment="1" applyProtection="1">
      <alignment horizontal="left"/>
      <protection/>
    </xf>
    <xf numFmtId="0" fontId="7" fillId="0" borderId="59" xfId="0" applyNumberFormat="1" applyFont="1" applyFill="1" applyBorder="1" applyAlignment="1" applyProtection="1">
      <alignment horizontal="center"/>
      <protection/>
    </xf>
    <xf numFmtId="0" fontId="7" fillId="3" borderId="25" xfId="0" applyNumberFormat="1" applyFont="1" applyFill="1" applyBorder="1" applyAlignment="1" applyProtection="1">
      <alignment/>
      <protection/>
    </xf>
    <xf numFmtId="1" fontId="7" fillId="3" borderId="93" xfId="0" applyNumberFormat="1" applyFont="1" applyFill="1" applyBorder="1" applyAlignment="1" applyProtection="1">
      <alignment horizontal="center"/>
      <protection/>
    </xf>
    <xf numFmtId="1" fontId="7" fillId="3" borderId="95" xfId="0" applyNumberFormat="1" applyFont="1" applyFill="1" applyBorder="1" applyAlignment="1" applyProtection="1">
      <alignment horizontal="center"/>
      <protection/>
    </xf>
    <xf numFmtId="0" fontId="7" fillId="0" borderId="40" xfId="0" applyNumberFormat="1" applyFont="1" applyFill="1" applyBorder="1" applyAlignment="1" applyProtection="1">
      <alignment horizontal="right"/>
      <protection/>
    </xf>
    <xf numFmtId="1" fontId="7" fillId="3" borderId="59" xfId="0" applyNumberFormat="1" applyFont="1" applyFill="1" applyBorder="1" applyAlignment="1" applyProtection="1">
      <alignment horizontal="right"/>
      <protection/>
    </xf>
    <xf numFmtId="0" fontId="7" fillId="0" borderId="59" xfId="0" applyNumberFormat="1" applyFont="1" applyFill="1" applyBorder="1" applyAlignment="1" applyProtection="1">
      <alignment horizontal="right"/>
      <protection/>
    </xf>
    <xf numFmtId="0" fontId="7" fillId="0" borderId="41" xfId="0" applyNumberFormat="1" applyFont="1" applyFill="1" applyBorder="1" applyAlignment="1" applyProtection="1">
      <alignment horizontal="right"/>
      <protection/>
    </xf>
    <xf numFmtId="0" fontId="7" fillId="0" borderId="32" xfId="0" applyNumberFormat="1" applyFont="1" applyFill="1" applyBorder="1" applyAlignment="1" applyProtection="1">
      <alignment horizontal="right"/>
      <protection/>
    </xf>
    <xf numFmtId="0" fontId="7" fillId="0" borderId="32" xfId="0" applyNumberFormat="1" applyFont="1" applyFill="1" applyBorder="1" applyAlignment="1" applyProtection="1" quotePrefix="1">
      <alignment horizontal="right"/>
      <protection/>
    </xf>
    <xf numFmtId="0" fontId="7" fillId="0" borderId="41" xfId="0" applyNumberFormat="1" applyFont="1" applyFill="1" applyBorder="1" applyAlignment="1" applyProtection="1" quotePrefix="1">
      <alignment horizontal="right"/>
      <protection/>
    </xf>
    <xf numFmtId="0" fontId="7" fillId="0" borderId="58" xfId="0" applyNumberFormat="1" applyFont="1" applyFill="1" applyBorder="1" applyAlignment="1" applyProtection="1" quotePrefix="1">
      <alignment horizontal="right"/>
      <protection/>
    </xf>
    <xf numFmtId="0" fontId="7" fillId="2" borderId="34" xfId="0" applyNumberFormat="1" applyFont="1" applyFill="1" applyBorder="1" applyAlignment="1" applyProtection="1" quotePrefix="1">
      <alignment horizontal="right"/>
      <protection/>
    </xf>
    <xf numFmtId="1" fontId="7" fillId="3" borderId="96" xfId="0" applyNumberFormat="1" applyFont="1" applyFill="1" applyBorder="1" applyAlignment="1" applyProtection="1">
      <alignment horizontal="right"/>
      <protection/>
    </xf>
    <xf numFmtId="0" fontId="7" fillId="3" borderId="90" xfId="0" applyNumberFormat="1" applyFont="1" applyFill="1" applyBorder="1" applyAlignment="1" applyProtection="1">
      <alignment horizontal="right"/>
      <protection/>
    </xf>
    <xf numFmtId="0" fontId="7" fillId="0" borderId="96" xfId="0" applyNumberFormat="1" applyFont="1" applyFill="1" applyBorder="1" applyAlignment="1" applyProtection="1">
      <alignment horizontal="right"/>
      <protection/>
    </xf>
    <xf numFmtId="0" fontId="7" fillId="0" borderId="97" xfId="0" applyNumberFormat="1" applyFont="1" applyFill="1" applyBorder="1" applyAlignment="1" applyProtection="1">
      <alignment horizontal="right"/>
      <protection/>
    </xf>
    <xf numFmtId="0" fontId="7" fillId="0" borderId="84" xfId="0" applyNumberFormat="1" applyFont="1" applyFill="1" applyBorder="1" applyAlignment="1" applyProtection="1">
      <alignment horizontal="right"/>
      <protection/>
    </xf>
    <xf numFmtId="0" fontId="7" fillId="0" borderId="97" xfId="0" applyNumberFormat="1" applyFont="1" applyFill="1" applyBorder="1" applyAlignment="1" applyProtection="1" quotePrefix="1">
      <alignment horizontal="right"/>
      <protection/>
    </xf>
    <xf numFmtId="0" fontId="7" fillId="0" borderId="98" xfId="0" applyNumberFormat="1" applyFont="1" applyFill="1" applyBorder="1" applyAlignment="1" applyProtection="1">
      <alignment horizontal="right"/>
      <protection/>
    </xf>
    <xf numFmtId="0" fontId="7" fillId="0" borderId="84" xfId="0" applyNumberFormat="1" applyFont="1" applyFill="1" applyBorder="1" applyAlignment="1" applyProtection="1" quotePrefix="1">
      <alignment horizontal="right"/>
      <protection/>
    </xf>
    <xf numFmtId="0" fontId="7" fillId="2" borderId="90" xfId="0" applyNumberFormat="1" applyFont="1" applyFill="1" applyBorder="1" applyAlignment="1" applyProtection="1" quotePrefix="1">
      <alignment horizontal="right"/>
      <protection/>
    </xf>
    <xf numFmtId="0" fontId="7" fillId="0" borderId="84" xfId="0" applyNumberFormat="1" applyFont="1" applyFill="1" applyBorder="1" applyAlignment="1" applyProtection="1">
      <alignment/>
      <protection/>
    </xf>
    <xf numFmtId="2" fontId="7" fillId="2" borderId="99" xfId="0" applyNumberFormat="1" applyFont="1" applyFill="1" applyBorder="1" applyAlignment="1" applyProtection="1" quotePrefix="1">
      <alignment horizontal="right"/>
      <protection/>
    </xf>
    <xf numFmtId="2" fontId="7" fillId="2" borderId="89" xfId="0" applyNumberFormat="1" applyFont="1" applyFill="1" applyBorder="1" applyAlignment="1" applyProtection="1" quotePrefix="1">
      <alignment horizontal="right"/>
      <protection/>
    </xf>
    <xf numFmtId="2" fontId="7" fillId="2" borderId="100" xfId="0" applyNumberFormat="1" applyFont="1" applyFill="1" applyBorder="1" applyAlignment="1" applyProtection="1" quotePrefix="1">
      <alignment horizontal="right"/>
      <protection/>
    </xf>
    <xf numFmtId="1" fontId="7" fillId="3" borderId="70" xfId="0" applyNumberFormat="1" applyFont="1" applyFill="1" applyBorder="1" applyAlignment="1" applyProtection="1">
      <alignment horizontal="center"/>
      <protection/>
    </xf>
    <xf numFmtId="1" fontId="7" fillId="3" borderId="83" xfId="0" applyNumberFormat="1" applyFont="1" applyFill="1" applyBorder="1" applyAlignment="1" applyProtection="1">
      <alignment horizontal="center"/>
      <protection/>
    </xf>
    <xf numFmtId="1" fontId="7" fillId="3" borderId="30" xfId="0" applyNumberFormat="1" applyFont="1" applyFill="1" applyBorder="1" applyAlignment="1" applyProtection="1">
      <alignment horizontal="center"/>
      <protection/>
    </xf>
    <xf numFmtId="1" fontId="7" fillId="0" borderId="70" xfId="0" applyNumberFormat="1" applyFont="1" applyFill="1" applyBorder="1" applyAlignment="1" applyProtection="1">
      <alignment horizontal="center"/>
      <protection/>
    </xf>
    <xf numFmtId="1" fontId="7" fillId="0" borderId="37" xfId="0" applyNumberFormat="1" applyFont="1" applyFill="1" applyBorder="1" applyAlignment="1" applyProtection="1">
      <alignment horizontal="center"/>
      <protection/>
    </xf>
    <xf numFmtId="1" fontId="7" fillId="0" borderId="35" xfId="0" applyNumberFormat="1" applyFont="1" applyFill="1" applyBorder="1" applyAlignment="1" applyProtection="1" quotePrefix="1">
      <alignment horizontal="center"/>
      <protection/>
    </xf>
    <xf numFmtId="1" fontId="7" fillId="0" borderId="78" xfId="0" applyNumberFormat="1" applyFont="1" applyFill="1" applyBorder="1" applyAlignment="1" applyProtection="1" quotePrefix="1">
      <alignment horizontal="center"/>
      <protection/>
    </xf>
    <xf numFmtId="1" fontId="7" fillId="0" borderId="37" xfId="0" applyNumberFormat="1" applyFont="1" applyFill="1" applyBorder="1" applyAlignment="1" applyProtection="1" quotePrefix="1">
      <alignment horizontal="center"/>
      <protection/>
    </xf>
    <xf numFmtId="1" fontId="7" fillId="0" borderId="101" xfId="0" applyNumberFormat="1" applyFont="1" applyFill="1" applyBorder="1" applyAlignment="1" applyProtection="1">
      <alignment horizontal="center"/>
      <protection/>
    </xf>
    <xf numFmtId="1" fontId="7" fillId="0" borderId="74" xfId="0" applyNumberFormat="1" applyFont="1" applyFill="1" applyBorder="1" applyAlignment="1" applyProtection="1">
      <alignment horizontal="center"/>
      <protection/>
    </xf>
    <xf numFmtId="1" fontId="7" fillId="2" borderId="102" xfId="0" applyNumberFormat="1" applyFont="1" applyFill="1" applyBorder="1" applyAlignment="1" applyProtection="1">
      <alignment horizontal="center"/>
      <protection/>
    </xf>
    <xf numFmtId="1" fontId="7" fillId="2" borderId="86" xfId="0" applyNumberFormat="1" applyFont="1" applyFill="1" applyBorder="1" applyAlignment="1" applyProtection="1">
      <alignment horizontal="center"/>
      <protection/>
    </xf>
    <xf numFmtId="1" fontId="7" fillId="2" borderId="83" xfId="0" applyNumberFormat="1" applyFont="1" applyFill="1" applyBorder="1" applyAlignment="1" applyProtection="1">
      <alignment horizontal="center"/>
      <protection/>
    </xf>
    <xf numFmtId="1" fontId="7" fillId="2" borderId="30" xfId="0" applyNumberFormat="1" applyFont="1" applyFill="1" applyBorder="1" applyAlignment="1" applyProtection="1">
      <alignment horizontal="center"/>
      <protection/>
    </xf>
    <xf numFmtId="179" fontId="7" fillId="2" borderId="90" xfId="0" applyNumberFormat="1" applyFont="1" applyFill="1" applyBorder="1" applyAlignment="1" applyProtection="1">
      <alignment horizontal="center"/>
      <protection/>
    </xf>
    <xf numFmtId="179" fontId="7" fillId="2" borderId="86" xfId="0" applyNumberFormat="1" applyFont="1" applyFill="1" applyBorder="1" applyAlignment="1" applyProtection="1">
      <alignment horizontal="center"/>
      <protection/>
    </xf>
    <xf numFmtId="1" fontId="7" fillId="0" borderId="84" xfId="0" applyNumberFormat="1" applyFont="1" applyFill="1" applyBorder="1" applyAlignment="1" applyProtection="1">
      <alignment horizontal="center"/>
      <protection/>
    </xf>
    <xf numFmtId="1" fontId="7" fillId="0" borderId="97" xfId="0" applyNumberFormat="1" applyFont="1" applyFill="1" applyBorder="1" applyAlignment="1" applyProtection="1">
      <alignment horizontal="center"/>
      <protection/>
    </xf>
    <xf numFmtId="1" fontId="7" fillId="0" borderId="98" xfId="0" applyNumberFormat="1" applyFont="1" applyFill="1" applyBorder="1" applyAlignment="1" applyProtection="1">
      <alignment horizontal="center"/>
      <protection/>
    </xf>
    <xf numFmtId="1" fontId="7" fillId="2" borderId="99" xfId="0" applyNumberFormat="1" applyFont="1" applyFill="1" applyBorder="1" applyAlignment="1" applyProtection="1">
      <alignment horizontal="center"/>
      <protection/>
    </xf>
    <xf numFmtId="0" fontId="7" fillId="0" borderId="25" xfId="0" applyNumberFormat="1" applyFont="1" applyFill="1" applyBorder="1" applyAlignment="1" applyProtection="1" quotePrefix="1">
      <alignment horizontal="center"/>
      <protection/>
    </xf>
    <xf numFmtId="179" fontId="7" fillId="0" borderId="53" xfId="0" applyNumberFormat="1" applyFont="1" applyFill="1" applyBorder="1" applyAlignment="1" applyProtection="1">
      <alignment horizontal="center"/>
      <protection/>
    </xf>
    <xf numFmtId="179" fontId="7" fillId="0" borderId="52" xfId="0" applyNumberFormat="1" applyFont="1" applyFill="1" applyBorder="1" applyAlignment="1" applyProtection="1">
      <alignment horizontal="center"/>
      <protection/>
    </xf>
    <xf numFmtId="2" fontId="7" fillId="0" borderId="103" xfId="0" applyNumberFormat="1" applyFont="1" applyFill="1" applyBorder="1" applyAlignment="1" applyProtection="1">
      <alignment horizontal="center"/>
      <protection/>
    </xf>
    <xf numFmtId="179" fontId="8" fillId="0" borderId="22" xfId="0" applyNumberFormat="1" applyFont="1" applyBorder="1" applyAlignment="1">
      <alignment horizontal="center"/>
    </xf>
    <xf numFmtId="179" fontId="8" fillId="0" borderId="23" xfId="0" applyNumberFormat="1" applyFont="1" applyBorder="1" applyAlignment="1">
      <alignment horizontal="center"/>
    </xf>
    <xf numFmtId="179" fontId="7" fillId="0" borderId="0" xfId="0" applyNumberFormat="1" applyFont="1" applyBorder="1" applyAlignment="1">
      <alignment horizontal="center"/>
    </xf>
    <xf numFmtId="179" fontId="7" fillId="0" borderId="0" xfId="0" applyNumberFormat="1" applyFont="1" applyBorder="1" applyAlignment="1" quotePrefix="1">
      <alignment horizontal="center"/>
    </xf>
    <xf numFmtId="179" fontId="7" fillId="0" borderId="25" xfId="0" applyNumberFormat="1" applyFont="1" applyFill="1" applyBorder="1" applyAlignment="1" applyProtection="1">
      <alignment horizontal="center"/>
      <protection/>
    </xf>
    <xf numFmtId="185" fontId="7" fillId="0" borderId="0" xfId="18" applyNumberFormat="1" applyFont="1" applyAlignment="1">
      <alignment/>
    </xf>
    <xf numFmtId="2" fontId="7" fillId="0" borderId="79" xfId="0" applyNumberFormat="1" applyFont="1" applyFill="1" applyBorder="1" applyAlignment="1" applyProtection="1">
      <alignment horizontal="center"/>
      <protection/>
    </xf>
    <xf numFmtId="2" fontId="7" fillId="0" borderId="33" xfId="0" applyNumberFormat="1" applyFont="1" applyFill="1" applyBorder="1" applyAlignment="1" applyProtection="1" quotePrefix="1">
      <alignment horizontal="center"/>
      <protection/>
    </xf>
    <xf numFmtId="2" fontId="7" fillId="0" borderId="27" xfId="0" applyNumberFormat="1" applyFont="1" applyBorder="1" applyAlignment="1" quotePrefix="1">
      <alignment horizontal="center"/>
    </xf>
    <xf numFmtId="2" fontId="7" fillId="0" borderId="27" xfId="0" applyNumberFormat="1" applyFont="1" applyBorder="1" applyAlignment="1">
      <alignment horizontal="center"/>
    </xf>
    <xf numFmtId="2" fontId="7" fillId="0" borderId="33" xfId="0" applyNumberFormat="1" applyFont="1" applyFill="1" applyBorder="1" applyAlignment="1" applyProtection="1">
      <alignment horizontal="center"/>
      <protection/>
    </xf>
    <xf numFmtId="2" fontId="7" fillId="0" borderId="27" xfId="0" applyNumberFormat="1" applyFont="1" applyFill="1" applyBorder="1" applyAlignment="1" applyProtection="1">
      <alignment horizontal="center"/>
      <protection/>
    </xf>
    <xf numFmtId="2" fontId="7" fillId="0" borderId="79" xfId="0" applyNumberFormat="1" applyFont="1" applyBorder="1" applyAlignment="1">
      <alignment horizontal="center"/>
    </xf>
    <xf numFmtId="0" fontId="7" fillId="0" borderId="0" xfId="0" applyNumberFormat="1" applyFont="1" applyBorder="1" applyAlignment="1" quotePrefix="1">
      <alignment horizontal="center"/>
    </xf>
    <xf numFmtId="0" fontId="7" fillId="0" borderId="0" xfId="0" applyNumberFormat="1" applyFont="1" applyBorder="1" applyAlignment="1">
      <alignment horizontal="center"/>
    </xf>
    <xf numFmtId="0" fontId="7" fillId="0" borderId="20" xfId="0" applyNumberFormat="1" applyFont="1" applyBorder="1" applyAlignment="1">
      <alignment horizontal="center"/>
    </xf>
    <xf numFmtId="1" fontId="7" fillId="2" borderId="104" xfId="0" applyNumberFormat="1" applyFont="1" applyFill="1" applyBorder="1" applyAlignment="1" applyProtection="1">
      <alignment horizontal="center"/>
      <protection/>
    </xf>
    <xf numFmtId="1" fontId="7" fillId="2" borderId="29" xfId="0" applyNumberFormat="1" applyFont="1" applyFill="1" applyBorder="1" applyAlignment="1" applyProtection="1">
      <alignment horizontal="center"/>
      <protection/>
    </xf>
    <xf numFmtId="1" fontId="7" fillId="2" borderId="105" xfId="0" applyNumberFormat="1" applyFont="1" applyFill="1" applyBorder="1" applyAlignment="1" applyProtection="1">
      <alignment horizontal="center"/>
      <protection/>
    </xf>
    <xf numFmtId="1" fontId="7" fillId="3" borderId="29" xfId="0" applyNumberFormat="1" applyFont="1" applyFill="1" applyBorder="1" applyAlignment="1" applyProtection="1">
      <alignment horizontal="center"/>
      <protection/>
    </xf>
    <xf numFmtId="1" fontId="7" fillId="3" borderId="105" xfId="0" applyNumberFormat="1" applyFont="1" applyFill="1" applyBorder="1" applyAlignment="1" applyProtection="1">
      <alignment horizontal="center"/>
      <protection/>
    </xf>
    <xf numFmtId="1" fontId="7" fillId="0" borderId="59" xfId="0" applyNumberFormat="1" applyFont="1" applyFill="1" applyBorder="1" applyAlignment="1" applyProtection="1" quotePrefix="1">
      <alignment horizontal="center"/>
      <protection/>
    </xf>
    <xf numFmtId="1" fontId="7" fillId="0" borderId="106" xfId="0" applyNumberFormat="1" applyFont="1" applyFill="1" applyBorder="1" applyAlignment="1" applyProtection="1">
      <alignment horizontal="center"/>
      <protection/>
    </xf>
    <xf numFmtId="1" fontId="7" fillId="0" borderId="36" xfId="0" applyNumberFormat="1" applyFont="1" applyFill="1" applyBorder="1" applyAlignment="1" applyProtection="1">
      <alignment horizontal="center"/>
      <protection/>
    </xf>
    <xf numFmtId="1" fontId="7" fillId="0" borderId="107" xfId="0" applyNumberFormat="1" applyFont="1" applyFill="1" applyBorder="1" applyAlignment="1" applyProtection="1">
      <alignment horizontal="center"/>
      <protection/>
    </xf>
    <xf numFmtId="1" fontId="7" fillId="0" borderId="73" xfId="0" applyNumberFormat="1" applyFont="1" applyFill="1" applyBorder="1" applyAlignment="1" applyProtection="1">
      <alignment horizontal="center"/>
      <protection/>
    </xf>
    <xf numFmtId="1" fontId="7" fillId="0" borderId="108" xfId="0" applyNumberFormat="1" applyFont="1" applyFill="1" applyBorder="1" applyAlignment="1" applyProtection="1">
      <alignment horizontal="center"/>
      <protection/>
    </xf>
    <xf numFmtId="1" fontId="7" fillId="0" borderId="58" xfId="0" applyNumberFormat="1" applyFont="1" applyFill="1" applyBorder="1" applyAlignment="1" applyProtection="1" quotePrefix="1">
      <alignment horizontal="center"/>
      <protection/>
    </xf>
    <xf numFmtId="1" fontId="7" fillId="0" borderId="109" xfId="0" applyNumberFormat="1" applyFont="1" applyFill="1" applyBorder="1" applyAlignment="1" applyProtection="1">
      <alignment horizontal="center"/>
      <protection/>
    </xf>
    <xf numFmtId="179" fontId="7" fillId="0" borderId="20" xfId="0" applyNumberFormat="1" applyFont="1" applyBorder="1" applyAlignment="1" quotePrefix="1">
      <alignment horizontal="center"/>
    </xf>
    <xf numFmtId="0" fontId="7" fillId="0" borderId="20" xfId="0" applyNumberFormat="1" applyFont="1" applyBorder="1" applyAlignment="1" quotePrefix="1">
      <alignment horizontal="center"/>
    </xf>
    <xf numFmtId="1" fontId="7" fillId="0" borderId="0" xfId="0" applyNumberFormat="1" applyFont="1" applyAlignment="1">
      <alignment/>
    </xf>
    <xf numFmtId="0" fontId="7" fillId="0" borderId="0" xfId="0" applyNumberFormat="1" applyFont="1" applyBorder="1" applyAlignment="1">
      <alignment/>
    </xf>
    <xf numFmtId="49" fontId="7" fillId="0" borderId="2" xfId="0" applyNumberFormat="1" applyFont="1" applyFill="1" applyBorder="1" applyAlignment="1" applyProtection="1">
      <alignment horizontal="right"/>
      <protection/>
    </xf>
    <xf numFmtId="49" fontId="7" fillId="0" borderId="24" xfId="0" applyNumberFormat="1" applyFont="1" applyFill="1" applyBorder="1" applyAlignment="1" applyProtection="1" quotePrefix="1">
      <alignment horizontal="right"/>
      <protection/>
    </xf>
    <xf numFmtId="49" fontId="7" fillId="0" borderId="14" xfId="0" applyNumberFormat="1" applyFont="1" applyFill="1" applyBorder="1" applyAlignment="1" applyProtection="1" quotePrefix="1">
      <alignment horizontal="right"/>
      <protection/>
    </xf>
    <xf numFmtId="49" fontId="7" fillId="0" borderId="31" xfId="0" applyNumberFormat="1" applyFont="1" applyFill="1" applyBorder="1" applyAlignment="1" applyProtection="1" quotePrefix="1">
      <alignment horizontal="right"/>
      <protection/>
    </xf>
    <xf numFmtId="49" fontId="7" fillId="0" borderId="14" xfId="0" applyNumberFormat="1" applyFont="1" applyFill="1" applyBorder="1" applyAlignment="1" applyProtection="1">
      <alignment horizontal="right"/>
      <protection/>
    </xf>
    <xf numFmtId="49" fontId="7" fillId="0" borderId="14" xfId="0" applyNumberFormat="1" applyFont="1" applyFill="1" applyBorder="1" applyAlignment="1" applyProtection="1">
      <alignment/>
      <protection/>
    </xf>
    <xf numFmtId="0" fontId="7" fillId="3" borderId="110" xfId="0" applyNumberFormat="1" applyFont="1" applyFill="1" applyBorder="1" applyAlignment="1" applyProtection="1">
      <alignment horizontal="left" vertical="top" wrapText="1"/>
      <protection/>
    </xf>
    <xf numFmtId="0" fontId="7" fillId="3" borderId="111" xfId="0" applyFont="1" applyFill="1" applyBorder="1" applyAlignment="1">
      <alignment horizontal="left" vertical="top" wrapText="1"/>
    </xf>
    <xf numFmtId="0" fontId="7" fillId="2" borderId="112" xfId="0" applyNumberFormat="1" applyFont="1" applyFill="1" applyBorder="1" applyAlignment="1" applyProtection="1">
      <alignment horizontal="left" vertical="top" wrapText="1"/>
      <protection/>
    </xf>
    <xf numFmtId="0" fontId="7" fillId="2" borderId="111"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176" fontId="7" fillId="0" borderId="30" xfId="18" applyNumberFormat="1" applyFont="1" applyFill="1" applyBorder="1" applyAlignment="1" applyProtection="1">
      <alignment horizontal="center"/>
      <protection/>
    </xf>
    <xf numFmtId="176" fontId="7" fillId="0" borderId="29" xfId="18" applyNumberFormat="1" applyFont="1" applyFill="1" applyBorder="1" applyAlignment="1" applyProtection="1">
      <alignment horizontal="center"/>
      <protection/>
    </xf>
    <xf numFmtId="0" fontId="19" fillId="0" borderId="0" xfId="0" applyFont="1" applyBorder="1" applyAlignment="1">
      <alignment horizontal="center"/>
    </xf>
    <xf numFmtId="0" fontId="19" fillId="0" borderId="14" xfId="0" applyFont="1" applyBorder="1" applyAlignment="1">
      <alignment horizontal="center"/>
    </xf>
    <xf numFmtId="1" fontId="19" fillId="0" borderId="35" xfId="0" applyNumberFormat="1" applyFont="1" applyBorder="1" applyAlignment="1">
      <alignment horizontal="center"/>
    </xf>
    <xf numFmtId="0" fontId="19" fillId="0" borderId="15" xfId="0" applyFont="1" applyBorder="1" applyAlignment="1">
      <alignment horizontal="center"/>
    </xf>
    <xf numFmtId="0" fontId="19" fillId="0" borderId="14" xfId="18" applyNumberFormat="1" applyFont="1" applyFill="1" applyBorder="1" applyAlignment="1" applyProtection="1">
      <alignment horizontal="center"/>
      <protection/>
    </xf>
    <xf numFmtId="0" fontId="19" fillId="0" borderId="32" xfId="18" applyNumberFormat="1" applyFont="1" applyFill="1" applyBorder="1" applyAlignment="1" applyProtection="1">
      <alignment horizontal="center"/>
      <protection/>
    </xf>
    <xf numFmtId="0" fontId="19" fillId="0" borderId="16" xfId="18" applyNumberFormat="1" applyFont="1" applyFill="1" applyBorder="1" applyAlignment="1" applyProtection="1">
      <alignment horizontal="center"/>
      <protection/>
    </xf>
    <xf numFmtId="0" fontId="19" fillId="0" borderId="15" xfId="18" applyNumberFormat="1" applyFont="1" applyFill="1" applyBorder="1" applyAlignment="1" applyProtection="1">
      <alignment horizontal="center"/>
      <protection/>
    </xf>
    <xf numFmtId="1" fontId="19" fillId="0" borderId="14" xfId="18" applyNumberFormat="1" applyFont="1" applyFill="1" applyBorder="1" applyAlignment="1" applyProtection="1">
      <alignment horizontal="center"/>
      <protection/>
    </xf>
    <xf numFmtId="1" fontId="19" fillId="0" borderId="27" xfId="18" applyNumberFormat="1" applyFont="1" applyFill="1" applyBorder="1" applyAlignment="1" applyProtection="1">
      <alignment horizontal="center"/>
      <protection/>
    </xf>
    <xf numFmtId="0" fontId="19" fillId="0" borderId="16" xfId="0" applyFont="1" applyBorder="1" applyAlignment="1">
      <alignment horizontal="center"/>
    </xf>
    <xf numFmtId="0" fontId="19" fillId="0" borderId="16" xfId="0" applyNumberFormat="1" applyFont="1" applyFill="1" applyBorder="1" applyAlignment="1" applyProtection="1">
      <alignment horizontal="center"/>
      <protection/>
    </xf>
    <xf numFmtId="1" fontId="19" fillId="0" borderId="15" xfId="0" applyNumberFormat="1" applyFont="1" applyFill="1" applyBorder="1" applyAlignment="1" applyProtection="1">
      <alignment horizontal="center"/>
      <protection/>
    </xf>
    <xf numFmtId="1" fontId="19" fillId="0" borderId="59"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protection/>
    </xf>
    <xf numFmtId="0" fontId="19" fillId="0" borderId="15" xfId="0" applyNumberFormat="1" applyFont="1" applyFill="1" applyBorder="1" applyAlignment="1" applyProtection="1">
      <alignment horizontal="center"/>
      <protection/>
    </xf>
    <xf numFmtId="0" fontId="19" fillId="0" borderId="32" xfId="0" applyNumberFormat="1" applyFont="1" applyFill="1" applyBorder="1" applyAlignment="1" applyProtection="1">
      <alignment horizontal="center"/>
      <protection/>
    </xf>
    <xf numFmtId="1" fontId="19" fillId="0" borderId="16" xfId="0" applyNumberFormat="1" applyFont="1" applyFill="1" applyBorder="1" applyAlignment="1" applyProtection="1">
      <alignment horizontal="center"/>
      <protection/>
    </xf>
    <xf numFmtId="2" fontId="19" fillId="0" borderId="17" xfId="0" applyNumberFormat="1" applyFont="1" applyFill="1" applyBorder="1" applyAlignment="1" applyProtection="1">
      <alignment horizontal="center"/>
      <protection/>
    </xf>
    <xf numFmtId="0" fontId="19" fillId="0" borderId="39" xfId="0" applyFont="1" applyBorder="1" applyAlignment="1">
      <alignment horizontal="center"/>
    </xf>
    <xf numFmtId="0" fontId="19" fillId="0" borderId="38" xfId="0" applyFont="1" applyBorder="1" applyAlignment="1">
      <alignment horizontal="center"/>
    </xf>
    <xf numFmtId="2" fontId="19" fillId="0" borderId="78" xfId="0" applyNumberFormat="1" applyFont="1" applyBorder="1" applyAlignment="1">
      <alignment horizontal="center"/>
    </xf>
    <xf numFmtId="0" fontId="19" fillId="0" borderId="37" xfId="0" applyFont="1" applyBorder="1" applyAlignment="1">
      <alignment horizontal="center"/>
    </xf>
    <xf numFmtId="176" fontId="19" fillId="0" borderId="38" xfId="18" applyNumberFormat="1" applyFont="1" applyFill="1" applyBorder="1" applyAlignment="1" applyProtection="1">
      <alignment horizontal="center"/>
      <protection/>
    </xf>
    <xf numFmtId="185" fontId="19" fillId="0" borderId="36" xfId="18" applyNumberFormat="1" applyFont="1" applyFill="1" applyBorder="1" applyAlignment="1" applyProtection="1">
      <alignment horizontal="center"/>
      <protection/>
    </xf>
    <xf numFmtId="176" fontId="19" fillId="0" borderId="36" xfId="18" applyNumberFormat="1" applyFont="1" applyFill="1" applyBorder="1" applyAlignment="1" applyProtection="1">
      <alignment horizontal="center"/>
      <protection/>
    </xf>
    <xf numFmtId="185" fontId="19" fillId="0" borderId="37" xfId="18" applyNumberFormat="1" applyFont="1" applyFill="1" applyBorder="1" applyAlignment="1" applyProtection="1">
      <alignment horizontal="center"/>
      <protection/>
    </xf>
    <xf numFmtId="1" fontId="19" fillId="0" borderId="38" xfId="18" applyNumberFormat="1" applyFont="1" applyFill="1" applyBorder="1" applyAlignment="1" applyProtection="1">
      <alignment horizontal="center"/>
      <protection/>
    </xf>
    <xf numFmtId="1" fontId="19" fillId="0" borderId="40" xfId="18" applyNumberFormat="1" applyFont="1" applyFill="1" applyBorder="1" applyAlignment="1" applyProtection="1">
      <alignment horizontal="center"/>
      <protection/>
    </xf>
    <xf numFmtId="0" fontId="19" fillId="0" borderId="38" xfId="0" applyFont="1" applyBorder="1" applyAlignment="1">
      <alignment/>
    </xf>
    <xf numFmtId="0" fontId="19" fillId="0" borderId="36" xfId="0" applyFont="1" applyBorder="1" applyAlignment="1">
      <alignment/>
    </xf>
    <xf numFmtId="0" fontId="19" fillId="0" borderId="36" xfId="0" applyNumberFormat="1" applyFont="1" applyFill="1" applyBorder="1" applyAlignment="1" applyProtection="1">
      <alignment horizontal="center"/>
      <protection/>
    </xf>
    <xf numFmtId="1" fontId="19" fillId="0" borderId="37" xfId="0" applyNumberFormat="1" applyFont="1" applyFill="1" applyBorder="1" applyAlignment="1" applyProtection="1">
      <alignment horizontal="center"/>
      <protection/>
    </xf>
    <xf numFmtId="1" fontId="19" fillId="0" borderId="41" xfId="0" applyNumberFormat="1" applyFont="1" applyFill="1" applyBorder="1" applyAlignment="1" applyProtection="1">
      <alignment horizontal="center"/>
      <protection/>
    </xf>
    <xf numFmtId="0" fontId="19" fillId="0" borderId="38" xfId="0" applyNumberFormat="1" applyFont="1" applyFill="1" applyBorder="1" applyAlignment="1" applyProtection="1">
      <alignment horizontal="center"/>
      <protection/>
    </xf>
    <xf numFmtId="0" fontId="19" fillId="0" borderId="37" xfId="0" applyNumberFormat="1" applyFont="1" applyFill="1" applyBorder="1" applyAlignment="1" applyProtection="1">
      <alignment horizontal="center"/>
      <protection/>
    </xf>
    <xf numFmtId="0" fontId="19" fillId="0" borderId="41" xfId="0" applyNumberFormat="1" applyFont="1" applyFill="1" applyBorder="1" applyAlignment="1" applyProtection="1">
      <alignment horizontal="center"/>
      <protection/>
    </xf>
    <xf numFmtId="1" fontId="19" fillId="0" borderId="36" xfId="0" applyNumberFormat="1" applyFont="1" applyFill="1" applyBorder="1" applyAlignment="1" applyProtection="1">
      <alignment horizontal="center"/>
      <protection/>
    </xf>
    <xf numFmtId="2" fontId="19" fillId="0" borderId="113" xfId="0" applyNumberFormat="1" applyFont="1" applyFill="1" applyBorder="1" applyAlignment="1" applyProtection="1">
      <alignment horizontal="center"/>
      <protection/>
    </xf>
    <xf numFmtId="0" fontId="19" fillId="0" borderId="35" xfId="0" applyFont="1" applyBorder="1" applyAlignment="1">
      <alignment horizontal="center"/>
    </xf>
    <xf numFmtId="0" fontId="19" fillId="0" borderId="32" xfId="0" applyFont="1" applyBorder="1" applyAlignment="1">
      <alignment horizontal="center"/>
    </xf>
    <xf numFmtId="1" fontId="19" fillId="0" borderId="14" xfId="0" applyNumberFormat="1" applyFont="1" applyBorder="1" applyAlignment="1">
      <alignment horizontal="center"/>
    </xf>
    <xf numFmtId="1" fontId="19" fillId="0" borderId="27" xfId="0" applyNumberFormat="1" applyFont="1" applyBorder="1" applyAlignment="1">
      <alignment horizontal="center"/>
    </xf>
    <xf numFmtId="1" fontId="19" fillId="0" borderId="32" xfId="0" applyNumberFormat="1" applyFont="1" applyFill="1" applyBorder="1" applyAlignment="1" applyProtection="1">
      <alignment horizontal="center"/>
      <protection/>
    </xf>
    <xf numFmtId="0" fontId="19" fillId="0" borderId="78" xfId="0" applyFont="1" applyBorder="1" applyAlignment="1">
      <alignment horizontal="center"/>
    </xf>
    <xf numFmtId="0" fontId="19" fillId="0" borderId="41" xfId="0" applyFont="1" applyBorder="1" applyAlignment="1">
      <alignment horizontal="center"/>
    </xf>
    <xf numFmtId="1" fontId="19" fillId="0" borderId="36" xfId="0" applyNumberFormat="1" applyFont="1" applyBorder="1" applyAlignment="1">
      <alignment horizontal="center"/>
    </xf>
    <xf numFmtId="0" fontId="19" fillId="0" borderId="36" xfId="0" applyFont="1" applyBorder="1" applyAlignment="1">
      <alignment horizontal="center"/>
    </xf>
    <xf numFmtId="2" fontId="7" fillId="0" borderId="4" xfId="0" applyNumberFormat="1" applyFont="1" applyFill="1" applyBorder="1" applyAlignment="1" applyProtection="1">
      <alignment horizontal="center"/>
      <protection/>
    </xf>
    <xf numFmtId="2" fontId="7" fillId="0" borderId="3" xfId="0" applyNumberFormat="1" applyFont="1" applyFill="1" applyBorder="1" applyAlignment="1" applyProtection="1">
      <alignment horizontal="center"/>
      <protection/>
    </xf>
    <xf numFmtId="2" fontId="7" fillId="0" borderId="16" xfId="0" applyNumberFormat="1" applyFont="1" applyFill="1" applyBorder="1" applyAlignment="1" applyProtection="1">
      <alignment horizontal="center"/>
      <protection/>
    </xf>
    <xf numFmtId="2" fontId="7" fillId="0" borderId="9" xfId="0" applyNumberFormat="1" applyFont="1" applyFill="1" applyBorder="1" applyAlignment="1" applyProtection="1">
      <alignment horizontal="center"/>
      <protection/>
    </xf>
    <xf numFmtId="2" fontId="7" fillId="0" borderId="66" xfId="0" applyNumberFormat="1" applyFont="1" applyFill="1" applyBorder="1" applyAlignment="1" applyProtection="1">
      <alignment horizontal="center"/>
      <protection/>
    </xf>
    <xf numFmtId="2" fontId="7" fillId="0" borderId="47" xfId="0" applyNumberFormat="1" applyFont="1" applyFill="1" applyBorder="1" applyAlignment="1" applyProtection="1">
      <alignment horizontal="center"/>
      <protection/>
    </xf>
    <xf numFmtId="2" fontId="7" fillId="0" borderId="50" xfId="0" applyNumberFormat="1" applyFont="1" applyFill="1" applyBorder="1" applyAlignment="1" applyProtection="1">
      <alignment horizontal="center"/>
      <protection/>
    </xf>
    <xf numFmtId="2" fontId="7" fillId="0" borderId="12" xfId="0" applyNumberFormat="1" applyFont="1" applyFill="1" applyBorder="1" applyAlignment="1" applyProtection="1">
      <alignment horizontal="center"/>
      <protection/>
    </xf>
    <xf numFmtId="2" fontId="19" fillId="0" borderId="47" xfId="0" applyNumberFormat="1" applyFont="1" applyFill="1" applyBorder="1" applyAlignment="1" applyProtection="1">
      <alignment horizontal="center"/>
      <protection/>
    </xf>
    <xf numFmtId="2" fontId="19" fillId="0" borderId="37" xfId="0" applyNumberFormat="1" applyFont="1" applyFill="1" applyBorder="1" applyAlignment="1" applyProtection="1">
      <alignment horizontal="center"/>
      <protection/>
    </xf>
    <xf numFmtId="2" fontId="19" fillId="0" borderId="114" xfId="0" applyNumberFormat="1" applyFont="1" applyFill="1" applyBorder="1" applyAlignment="1" applyProtection="1">
      <alignment horizontal="center"/>
      <protection/>
    </xf>
    <xf numFmtId="2" fontId="7" fillId="0" borderId="2" xfId="0" applyNumberFormat="1" applyFont="1" applyFill="1" applyBorder="1" applyAlignment="1" applyProtection="1">
      <alignment horizontal="center"/>
      <protection/>
    </xf>
    <xf numFmtId="2" fontId="7" fillId="0" borderId="14" xfId="0" applyNumberFormat="1" applyFont="1" applyFill="1" applyBorder="1" applyAlignment="1" applyProtection="1">
      <alignment horizontal="center"/>
      <protection/>
    </xf>
    <xf numFmtId="2" fontId="19" fillId="0" borderId="14" xfId="0" applyNumberFormat="1" applyFont="1" applyFill="1" applyBorder="1" applyAlignment="1" applyProtection="1">
      <alignment horizontal="center"/>
      <protection/>
    </xf>
    <xf numFmtId="2" fontId="19" fillId="0" borderId="16" xfId="0" applyNumberFormat="1" applyFont="1" applyFill="1" applyBorder="1" applyAlignment="1" applyProtection="1">
      <alignment horizontal="center"/>
      <protection/>
    </xf>
    <xf numFmtId="2" fontId="19" fillId="0" borderId="15" xfId="0" applyNumberFormat="1" applyFont="1" applyFill="1" applyBorder="1" applyAlignment="1" applyProtection="1">
      <alignment horizontal="center"/>
      <protection/>
    </xf>
    <xf numFmtId="2" fontId="19" fillId="0" borderId="38" xfId="0" applyNumberFormat="1" applyFont="1" applyFill="1" applyBorder="1" applyAlignment="1" applyProtection="1">
      <alignment horizontal="center"/>
      <protection/>
    </xf>
    <xf numFmtId="2" fontId="19" fillId="0" borderId="36" xfId="0" applyNumberFormat="1" applyFont="1" applyFill="1" applyBorder="1" applyAlignment="1" applyProtection="1">
      <alignment horizontal="center"/>
      <protection/>
    </xf>
    <xf numFmtId="176" fontId="7" fillId="0" borderId="29" xfId="18" applyFont="1" applyFill="1" applyBorder="1" applyAlignment="1" applyProtection="1">
      <alignment horizontal="center"/>
      <protection/>
    </xf>
    <xf numFmtId="176" fontId="7" fillId="0" borderId="30" xfId="18" applyFont="1" applyFill="1" applyBorder="1" applyAlignment="1" applyProtection="1">
      <alignment horizontal="center"/>
      <protection/>
    </xf>
    <xf numFmtId="1" fontId="7" fillId="3" borderId="24" xfId="0" applyNumberFormat="1" applyFont="1" applyFill="1" applyBorder="1" applyAlignment="1" applyProtection="1">
      <alignment horizontal="center"/>
      <protection/>
    </xf>
    <xf numFmtId="1" fontId="7" fillId="3" borderId="31" xfId="0" applyNumberFormat="1" applyFont="1" applyFill="1" applyBorder="1" applyAlignment="1" applyProtection="1">
      <alignment horizontal="center"/>
      <protection/>
    </xf>
    <xf numFmtId="1" fontId="7" fillId="0" borderId="38" xfId="0" applyNumberFormat="1" applyFont="1" applyFill="1" applyBorder="1" applyAlignment="1" applyProtection="1">
      <alignment horizontal="center"/>
      <protection/>
    </xf>
    <xf numFmtId="1" fontId="7" fillId="0" borderId="38" xfId="0" applyNumberFormat="1" applyFont="1" applyFill="1" applyBorder="1" applyAlignment="1" applyProtection="1" quotePrefix="1">
      <alignment horizontal="center"/>
      <protection/>
    </xf>
    <xf numFmtId="1" fontId="7" fillId="0" borderId="36" xfId="0" applyNumberFormat="1" applyFont="1" applyFill="1" applyBorder="1" applyAlignment="1" applyProtection="1" quotePrefix="1">
      <alignment horizontal="center"/>
      <protection/>
    </xf>
    <xf numFmtId="1" fontId="7" fillId="0" borderId="75" xfId="0" applyNumberFormat="1" applyFont="1" applyFill="1" applyBorder="1" applyAlignment="1" applyProtection="1">
      <alignment horizontal="center"/>
      <protection/>
    </xf>
    <xf numFmtId="1" fontId="7" fillId="0" borderId="96" xfId="0" applyNumberFormat="1" applyFont="1" applyFill="1" applyBorder="1" applyAlignment="1" applyProtection="1">
      <alignment horizontal="center"/>
      <protection/>
    </xf>
    <xf numFmtId="179" fontId="7" fillId="0" borderId="15" xfId="0" applyNumberFormat="1" applyFont="1" applyFill="1" applyBorder="1" applyAlignment="1" applyProtection="1">
      <alignment horizontal="center"/>
      <protection/>
    </xf>
    <xf numFmtId="2" fontId="7" fillId="2" borderId="86" xfId="0" applyNumberFormat="1" applyFont="1" applyFill="1" applyBorder="1" applyAlignment="1" applyProtection="1" quotePrefix="1">
      <alignment horizontal="right"/>
      <protection/>
    </xf>
    <xf numFmtId="0" fontId="7" fillId="2" borderId="30" xfId="0" applyNumberFormat="1" applyFont="1" applyFill="1" applyBorder="1" applyAlignment="1" applyProtection="1" quotePrefix="1">
      <alignment horizontal="right"/>
      <protection/>
    </xf>
    <xf numFmtId="2" fontId="7" fillId="0" borderId="0" xfId="18" applyNumberFormat="1" applyFont="1" applyAlignment="1">
      <alignment/>
    </xf>
    <xf numFmtId="1" fontId="19" fillId="0" borderId="38" xfId="0" applyNumberFormat="1" applyFont="1" applyFill="1" applyBorder="1" applyAlignment="1" applyProtection="1">
      <alignment horizontal="center"/>
      <protection/>
    </xf>
    <xf numFmtId="176" fontId="19" fillId="0" borderId="81" xfId="18" applyNumberFormat="1" applyFont="1" applyFill="1" applyBorder="1" applyAlignment="1" applyProtection="1">
      <alignment horizontal="center"/>
      <protection/>
    </xf>
    <xf numFmtId="176" fontId="19" fillId="0" borderId="39" xfId="18" applyNumberFormat="1" applyFont="1" applyFill="1" applyBorder="1" applyAlignment="1" applyProtection="1">
      <alignment horizontal="center"/>
      <protection/>
    </xf>
    <xf numFmtId="176" fontId="19" fillId="0" borderId="40" xfId="18" applyNumberFormat="1" applyFont="1" applyFill="1" applyBorder="1" applyAlignment="1" applyProtection="1">
      <alignment horizontal="center"/>
      <protection/>
    </xf>
    <xf numFmtId="1" fontId="7" fillId="3" borderId="83" xfId="0" applyNumberFormat="1" applyFont="1" applyFill="1" applyBorder="1" applyAlignment="1" applyProtection="1" quotePrefix="1">
      <alignment horizontal="center"/>
      <protection/>
    </xf>
    <xf numFmtId="1" fontId="7" fillId="3" borderId="29" xfId="0" applyNumberFormat="1" applyFont="1" applyFill="1" applyBorder="1" applyAlignment="1" applyProtection="1" quotePrefix="1">
      <alignment horizontal="center"/>
      <protection/>
    </xf>
    <xf numFmtId="0" fontId="7" fillId="0" borderId="109" xfId="0" applyNumberFormat="1" applyFont="1" applyFill="1" applyBorder="1" applyAlignment="1" applyProtection="1">
      <alignment horizontal="left"/>
      <protection/>
    </xf>
    <xf numFmtId="178" fontId="7" fillId="0" borderId="106" xfId="0" applyNumberFormat="1" applyFont="1" applyFill="1" applyBorder="1" applyAlignment="1" applyProtection="1">
      <alignment horizontal="left"/>
      <protection/>
    </xf>
    <xf numFmtId="0" fontId="7" fillId="0" borderId="14" xfId="0" applyNumberFormat="1" applyFont="1" applyFill="1" applyBorder="1" applyAlignment="1" applyProtection="1" quotePrefix="1">
      <alignment horizontal="center"/>
      <protection/>
    </xf>
    <xf numFmtId="178" fontId="7" fillId="0" borderId="27" xfId="0" applyNumberFormat="1" applyFont="1" applyFill="1" applyBorder="1" applyAlignment="1" applyProtection="1">
      <alignment horizontal="right"/>
      <protection/>
    </xf>
    <xf numFmtId="178" fontId="7" fillId="0" borderId="40" xfId="0" applyNumberFormat="1" applyFont="1" applyFill="1" applyBorder="1" applyAlignment="1" applyProtection="1">
      <alignment horizontal="right"/>
      <protection/>
    </xf>
    <xf numFmtId="1" fontId="7" fillId="0" borderId="25" xfId="0" applyNumberFormat="1" applyFont="1" applyFill="1" applyBorder="1" applyAlignment="1" applyProtection="1" quotePrefix="1">
      <alignment horizontal="center"/>
      <protection/>
    </xf>
    <xf numFmtId="0" fontId="7" fillId="0" borderId="115" xfId="0" applyNumberFormat="1" applyFont="1" applyFill="1" applyBorder="1" applyAlignment="1" applyProtection="1">
      <alignment horizontal="center" vertical="center"/>
      <protection/>
    </xf>
    <xf numFmtId="0" fontId="7" fillId="0" borderId="116" xfId="0" applyNumberFormat="1" applyFont="1" applyFill="1" applyBorder="1" applyAlignment="1" applyProtection="1">
      <alignment horizontal="center" vertical="center"/>
      <protection/>
    </xf>
    <xf numFmtId="177" fontId="7" fillId="0" borderId="77" xfId="0" applyNumberFormat="1" applyFont="1" applyFill="1" applyBorder="1" applyAlignment="1" applyProtection="1">
      <alignment horizontal="center" vertical="center"/>
      <protection/>
    </xf>
    <xf numFmtId="177" fontId="7" fillId="0" borderId="27" xfId="0" applyNumberFormat="1" applyFont="1" applyFill="1" applyBorder="1" applyAlignment="1" applyProtection="1">
      <alignment horizontal="center" vertical="center"/>
      <protection/>
    </xf>
    <xf numFmtId="0" fontId="7" fillId="0" borderId="117" xfId="0" applyNumberFormat="1" applyFont="1" applyFill="1" applyBorder="1" applyAlignment="1" applyProtection="1">
      <alignment horizontal="center" vertical="center"/>
      <protection/>
    </xf>
    <xf numFmtId="177" fontId="7" fillId="0" borderId="40" xfId="0" applyNumberFormat="1" applyFont="1" applyFill="1" applyBorder="1" applyAlignment="1" applyProtection="1">
      <alignment horizontal="center" vertical="center"/>
      <protection/>
    </xf>
    <xf numFmtId="0" fontId="7" fillId="0" borderId="43" xfId="0" applyNumberFormat="1" applyFont="1" applyFill="1" applyBorder="1" applyAlignment="1" applyProtection="1">
      <alignment horizontal="center" vertical="center"/>
      <protection/>
    </xf>
    <xf numFmtId="177" fontId="7" fillId="0" borderId="33" xfId="0" applyNumberFormat="1" applyFont="1" applyFill="1" applyBorder="1" applyAlignment="1" applyProtection="1">
      <alignment horizontal="center" vertical="center"/>
      <protection/>
    </xf>
    <xf numFmtId="191" fontId="7" fillId="2" borderId="118" xfId="0" applyNumberFormat="1" applyFont="1" applyFill="1" applyBorder="1" applyAlignment="1" applyProtection="1">
      <alignment horizontal="center" vertical="center"/>
      <protection/>
    </xf>
    <xf numFmtId="191" fontId="7" fillId="2" borderId="88" xfId="0" applyNumberFormat="1" applyFont="1" applyFill="1" applyBorder="1" applyAlignment="1" applyProtection="1">
      <alignment horizontal="center" vertical="center"/>
      <protection/>
    </xf>
    <xf numFmtId="191" fontId="7" fillId="2" borderId="42" xfId="0" applyNumberFormat="1" applyFont="1" applyFill="1" applyBorder="1" applyAlignment="1" applyProtection="1">
      <alignment horizontal="center" vertical="center"/>
      <protection/>
    </xf>
    <xf numFmtId="191" fontId="7" fillId="2" borderId="79" xfId="0" applyNumberFormat="1" applyFont="1" applyFill="1" applyBorder="1" applyAlignment="1" applyProtection="1">
      <alignment horizontal="center" vertical="center"/>
      <protection/>
    </xf>
    <xf numFmtId="0" fontId="7" fillId="2" borderId="119" xfId="0" applyNumberFormat="1" applyFont="1" applyFill="1" applyBorder="1" applyAlignment="1" applyProtection="1">
      <alignment horizontal="left" wrapText="1"/>
      <protection/>
    </xf>
    <xf numFmtId="0" fontId="7" fillId="2" borderId="88" xfId="0" applyNumberFormat="1" applyFont="1" applyFill="1" applyBorder="1" applyAlignment="1" applyProtection="1">
      <alignment horizontal="left" wrapText="1"/>
      <protection/>
    </xf>
    <xf numFmtId="0" fontId="7" fillId="2" borderId="94" xfId="0" applyNumberFormat="1" applyFont="1" applyFill="1" applyBorder="1" applyAlignment="1" applyProtection="1">
      <alignment horizontal="left" wrapText="1"/>
      <protection/>
    </xf>
    <xf numFmtId="0" fontId="7" fillId="2" borderId="79" xfId="0" applyNumberFormat="1" applyFont="1" applyFill="1" applyBorder="1" applyAlignment="1" applyProtection="1">
      <alignment horizontal="left" wrapText="1"/>
      <protection/>
    </xf>
    <xf numFmtId="0" fontId="7" fillId="2" borderId="119" xfId="0" applyNumberFormat="1" applyFont="1" applyFill="1" applyBorder="1" applyAlignment="1" applyProtection="1">
      <alignment horizontal="left" vertical="top" wrapText="1"/>
      <protection/>
    </xf>
    <xf numFmtId="0" fontId="7" fillId="2" borderId="88" xfId="0" applyNumberFormat="1" applyFont="1" applyFill="1" applyBorder="1" applyAlignment="1" applyProtection="1">
      <alignment horizontal="left" vertical="top" wrapText="1"/>
      <protection/>
    </xf>
    <xf numFmtId="0" fontId="7" fillId="2" borderId="94" xfId="0" applyNumberFormat="1" applyFont="1" applyFill="1" applyBorder="1" applyAlignment="1" applyProtection="1">
      <alignment horizontal="left" vertical="top" wrapText="1"/>
      <protection/>
    </xf>
    <xf numFmtId="0" fontId="7" fillId="2" borderId="79" xfId="0" applyNumberFormat="1" applyFont="1" applyFill="1" applyBorder="1" applyAlignment="1" applyProtection="1">
      <alignment horizontal="left" vertical="top" wrapText="1"/>
      <protection/>
    </xf>
    <xf numFmtId="0" fontId="7" fillId="3" borderId="43" xfId="0" applyNumberFormat="1" applyFont="1" applyFill="1" applyBorder="1" applyAlignment="1" applyProtection="1">
      <alignment horizontal="center" vertical="center"/>
      <protection/>
    </xf>
    <xf numFmtId="0" fontId="7" fillId="3" borderId="33" xfId="0" applyNumberFormat="1" applyFont="1" applyFill="1" applyBorder="1" applyAlignment="1" applyProtection="1">
      <alignment horizontal="center" vertical="center"/>
      <protection/>
    </xf>
    <xf numFmtId="0" fontId="7" fillId="3" borderId="42" xfId="0" applyNumberFormat="1" applyFont="1" applyFill="1" applyBorder="1" applyAlignment="1" applyProtection="1">
      <alignment horizontal="center" vertical="center"/>
      <protection/>
    </xf>
    <xf numFmtId="0" fontId="7" fillId="3" borderId="79" xfId="0" applyNumberFormat="1" applyFont="1" applyFill="1" applyBorder="1" applyAlignment="1" applyProtection="1">
      <alignment horizontal="center" vertical="center"/>
      <protection/>
    </xf>
    <xf numFmtId="0" fontId="7" fillId="3" borderId="93" xfId="0" applyNumberFormat="1" applyFont="1" applyFill="1" applyBorder="1" applyAlignment="1" applyProtection="1">
      <alignment horizontal="center"/>
      <protection/>
    </xf>
    <xf numFmtId="0" fontId="7" fillId="3" borderId="33" xfId="0" applyNumberFormat="1" applyFont="1" applyFill="1" applyBorder="1" applyAlignment="1" applyProtection="1">
      <alignment horizontal="center"/>
      <protection/>
    </xf>
    <xf numFmtId="0" fontId="7" fillId="0" borderId="110" xfId="0" applyNumberFormat="1" applyFont="1" applyFill="1" applyBorder="1" applyAlignment="1" applyProtection="1">
      <alignment horizontal="left" vertical="top" wrapText="1"/>
      <protection/>
    </xf>
    <xf numFmtId="0" fontId="7" fillId="0" borderId="120" xfId="0" applyNumberFormat="1" applyFont="1" applyFill="1" applyBorder="1" applyAlignment="1" applyProtection="1">
      <alignment horizontal="left" vertical="top" wrapText="1"/>
      <protection/>
    </xf>
    <xf numFmtId="0" fontId="7" fillId="0" borderId="121" xfId="0" applyNumberFormat="1" applyFont="1" applyFill="1" applyBorder="1" applyAlignment="1" applyProtection="1">
      <alignment horizontal="left" vertical="top" wrapText="1"/>
      <protection/>
    </xf>
    <xf numFmtId="0" fontId="7" fillId="0" borderId="122" xfId="0" applyNumberFormat="1" applyFont="1" applyFill="1" applyBorder="1" applyAlignment="1" applyProtection="1">
      <alignment horizontal="left" vertical="top" wrapText="1"/>
      <protection/>
    </xf>
    <xf numFmtId="1" fontId="7" fillId="0" borderId="2" xfId="0" applyNumberFormat="1" applyFont="1" applyFill="1" applyBorder="1" applyAlignment="1" applyProtection="1">
      <alignment horizontal="center"/>
      <protection/>
    </xf>
    <xf numFmtId="1" fontId="7" fillId="0" borderId="4" xfId="0" applyNumberFormat="1" applyFont="1" applyFill="1" applyBorder="1" applyAlignment="1" applyProtection="1">
      <alignment horizontal="center"/>
      <protection/>
    </xf>
    <xf numFmtId="1" fontId="7" fillId="0" borderId="3"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cellXfs>
  <cellStyles count="8">
    <cellStyle name="Normal" xfId="0"/>
    <cellStyle name="Followed Hyperlink" xfId="15"/>
    <cellStyle name="Comma" xfId="16"/>
    <cellStyle name="Hyperlink"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969696"/>
                </a:solidFill>
                <a:latin typeface="Arial"/>
                <a:ea typeface="Arial"/>
                <a:cs typeface="Arial"/>
              </a:rPr>
              <a:t>Harjoittelu eri alueilla</a:t>
            </a:r>
          </a:p>
        </c:rich>
      </c:tx>
      <c:layout/>
      <c:spPr>
        <a:solidFill>
          <a:srgbClr val="000000"/>
        </a:solidFill>
        <a:ln w="3175">
          <a:noFill/>
        </a:ln>
      </c:spPr>
    </c:title>
    <c:plotArea>
      <c:layout>
        <c:manualLayout>
          <c:xMode val="edge"/>
          <c:yMode val="edge"/>
          <c:x val="0.0965"/>
          <c:y val="0.11175"/>
          <c:w val="0.8265"/>
          <c:h val="0.7735"/>
        </c:manualLayout>
      </c:layout>
      <c:barChart>
        <c:barDir val="col"/>
        <c:grouping val="stacked"/>
        <c:varyColors val="0"/>
        <c:ser>
          <c:idx val="0"/>
          <c:order val="0"/>
          <c:tx>
            <c:v>PK</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viikoittain!$E$2:$E$53</c:f>
              <c:numCache>
                <c:ptCount val="52"/>
                <c:pt idx="0">
                  <c:v>477</c:v>
                </c:pt>
                <c:pt idx="1">
                  <c:v>633</c:v>
                </c:pt>
                <c:pt idx="2">
                  <c:v>649</c:v>
                </c:pt>
                <c:pt idx="3">
                  <c:v>582</c:v>
                </c:pt>
                <c:pt idx="4">
                  <c:v>566</c:v>
                </c:pt>
                <c:pt idx="5">
                  <c:v>955</c:v>
                </c:pt>
                <c:pt idx="6">
                  <c:v>668</c:v>
                </c:pt>
                <c:pt idx="7">
                  <c:v>676</c:v>
                </c:pt>
                <c:pt idx="8">
                  <c:v>430</c:v>
                </c:pt>
                <c:pt idx="9">
                  <c:v>945</c:v>
                </c:pt>
                <c:pt idx="10">
                  <c:v>862</c:v>
                </c:pt>
                <c:pt idx="11">
                  <c:v>113</c:v>
                </c:pt>
                <c:pt idx="12">
                  <c:v>557</c:v>
                </c:pt>
                <c:pt idx="13">
                  <c:v>724</c:v>
                </c:pt>
                <c:pt idx="14">
                  <c:v>774</c:v>
                </c:pt>
                <c:pt idx="15">
                  <c:v>561</c:v>
                </c:pt>
                <c:pt idx="16">
                  <c:v>863</c:v>
                </c:pt>
                <c:pt idx="17">
                  <c:v>520</c:v>
                </c:pt>
                <c:pt idx="18">
                  <c:v>647</c:v>
                </c:pt>
                <c:pt idx="19">
                  <c:v>641</c:v>
                </c:pt>
                <c:pt idx="20">
                  <c:v>430</c:v>
                </c:pt>
                <c:pt idx="21">
                  <c:v>695</c:v>
                </c:pt>
                <c:pt idx="22">
                  <c:v>190</c:v>
                </c:pt>
                <c:pt idx="23">
                  <c:v>500</c:v>
                </c:pt>
                <c:pt idx="24">
                  <c:v>354</c:v>
                </c:pt>
                <c:pt idx="25">
                  <c:v>339</c:v>
                </c:pt>
                <c:pt idx="26">
                  <c:v>329</c:v>
                </c:pt>
                <c:pt idx="27">
                  <c:v>425</c:v>
                </c:pt>
                <c:pt idx="28">
                  <c:v>297</c:v>
                </c:pt>
                <c:pt idx="29">
                  <c:v>538</c:v>
                </c:pt>
                <c:pt idx="30">
                  <c:v>297</c:v>
                </c:pt>
                <c:pt idx="31">
                  <c:v>679</c:v>
                </c:pt>
                <c:pt idx="32">
                  <c:v>644</c:v>
                </c:pt>
                <c:pt idx="33">
                  <c:v>765</c:v>
                </c:pt>
                <c:pt idx="34">
                  <c:v>324</c:v>
                </c:pt>
                <c:pt idx="35">
                  <c:v>252</c:v>
                </c:pt>
                <c:pt idx="36">
                  <c:v>668</c:v>
                </c:pt>
                <c:pt idx="37">
                  <c:v>867</c:v>
                </c:pt>
                <c:pt idx="38">
                  <c:v>378</c:v>
                </c:pt>
                <c:pt idx="39">
                  <c:v>919</c:v>
                </c:pt>
                <c:pt idx="40">
                  <c:v>330</c:v>
                </c:pt>
                <c:pt idx="41">
                  <c:v>126</c:v>
                </c:pt>
                <c:pt idx="42">
                  <c:v>107</c:v>
                </c:pt>
                <c:pt idx="43">
                  <c:v>14</c:v>
                </c:pt>
                <c:pt idx="44">
                  <c:v>195</c:v>
                </c:pt>
                <c:pt idx="45">
                  <c:v>239</c:v>
                </c:pt>
                <c:pt idx="46">
                  <c:v>337</c:v>
                </c:pt>
                <c:pt idx="47">
                  <c:v>389</c:v>
                </c:pt>
                <c:pt idx="48">
                  <c:v>257</c:v>
                </c:pt>
                <c:pt idx="49">
                  <c:v>509</c:v>
                </c:pt>
                <c:pt idx="50">
                  <c:v>385</c:v>
                </c:pt>
                <c:pt idx="51">
                  <c:v>284</c:v>
                </c:pt>
              </c:numCache>
            </c:numRef>
          </c:val>
        </c:ser>
        <c:ser>
          <c:idx val="6"/>
          <c:order val="1"/>
          <c:tx>
            <c:v>VK I</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viikoittain!$F$2:$F$53</c:f>
              <c:numCache>
                <c:ptCount val="52"/>
                <c:pt idx="0">
                  <c:v>0</c:v>
                </c:pt>
                <c:pt idx="1">
                  <c:v>44</c:v>
                </c:pt>
                <c:pt idx="2">
                  <c:v>40</c:v>
                </c:pt>
                <c:pt idx="3">
                  <c:v>20</c:v>
                </c:pt>
                <c:pt idx="4">
                  <c:v>15</c:v>
                </c:pt>
                <c:pt idx="5">
                  <c:v>17</c:v>
                </c:pt>
                <c:pt idx="6">
                  <c:v>35</c:v>
                </c:pt>
                <c:pt idx="7">
                  <c:v>37</c:v>
                </c:pt>
                <c:pt idx="8">
                  <c:v>61</c:v>
                </c:pt>
                <c:pt idx="9">
                  <c:v>35</c:v>
                </c:pt>
                <c:pt idx="10">
                  <c:v>65</c:v>
                </c:pt>
                <c:pt idx="11">
                  <c:v>0</c:v>
                </c:pt>
                <c:pt idx="12">
                  <c:v>25</c:v>
                </c:pt>
                <c:pt idx="13">
                  <c:v>71</c:v>
                </c:pt>
                <c:pt idx="14">
                  <c:v>99</c:v>
                </c:pt>
                <c:pt idx="15">
                  <c:v>46</c:v>
                </c:pt>
                <c:pt idx="16">
                  <c:v>79</c:v>
                </c:pt>
                <c:pt idx="17">
                  <c:v>40</c:v>
                </c:pt>
                <c:pt idx="18">
                  <c:v>55</c:v>
                </c:pt>
                <c:pt idx="19">
                  <c:v>31</c:v>
                </c:pt>
                <c:pt idx="20">
                  <c:v>30</c:v>
                </c:pt>
                <c:pt idx="21">
                  <c:v>101</c:v>
                </c:pt>
                <c:pt idx="22">
                  <c:v>23</c:v>
                </c:pt>
                <c:pt idx="23">
                  <c:v>8</c:v>
                </c:pt>
                <c:pt idx="24">
                  <c:v>25</c:v>
                </c:pt>
                <c:pt idx="25">
                  <c:v>12</c:v>
                </c:pt>
                <c:pt idx="26">
                  <c:v>4</c:v>
                </c:pt>
                <c:pt idx="27">
                  <c:v>17</c:v>
                </c:pt>
                <c:pt idx="28">
                  <c:v>14</c:v>
                </c:pt>
                <c:pt idx="29">
                  <c:v>7</c:v>
                </c:pt>
                <c:pt idx="30">
                  <c:v>0</c:v>
                </c:pt>
                <c:pt idx="31">
                  <c:v>37</c:v>
                </c:pt>
                <c:pt idx="32">
                  <c:v>0</c:v>
                </c:pt>
                <c:pt idx="33">
                  <c:v>30</c:v>
                </c:pt>
                <c:pt idx="34">
                  <c:v>0</c:v>
                </c:pt>
                <c:pt idx="35">
                  <c:v>20</c:v>
                </c:pt>
                <c:pt idx="36">
                  <c:v>20</c:v>
                </c:pt>
                <c:pt idx="37">
                  <c:v>48</c:v>
                </c:pt>
                <c:pt idx="38">
                  <c:v>7</c:v>
                </c:pt>
                <c:pt idx="39">
                  <c:v>55</c:v>
                </c:pt>
                <c:pt idx="40">
                  <c:v>6</c:v>
                </c:pt>
                <c:pt idx="41">
                  <c:v>0</c:v>
                </c:pt>
                <c:pt idx="42">
                  <c:v>20</c:v>
                </c:pt>
                <c:pt idx="43">
                  <c:v>0</c:v>
                </c:pt>
                <c:pt idx="44">
                  <c:v>0</c:v>
                </c:pt>
                <c:pt idx="45">
                  <c:v>5</c:v>
                </c:pt>
                <c:pt idx="46">
                  <c:v>35</c:v>
                </c:pt>
                <c:pt idx="47">
                  <c:v>19</c:v>
                </c:pt>
                <c:pt idx="48">
                  <c:v>4</c:v>
                </c:pt>
                <c:pt idx="49">
                  <c:v>23</c:v>
                </c:pt>
                <c:pt idx="50">
                  <c:v>14</c:v>
                </c:pt>
                <c:pt idx="51">
                  <c:v>11</c:v>
                </c:pt>
              </c:numCache>
            </c:numRef>
          </c:val>
        </c:ser>
        <c:ser>
          <c:idx val="1"/>
          <c:order val="2"/>
          <c:tx>
            <c:v>VK II</c:v>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viikoittain!$G$2:$G$53</c:f>
              <c:numCache>
                <c:ptCount val="52"/>
                <c:pt idx="0">
                  <c:v>0</c:v>
                </c:pt>
                <c:pt idx="1">
                  <c:v>12</c:v>
                </c:pt>
                <c:pt idx="2">
                  <c:v>46</c:v>
                </c:pt>
                <c:pt idx="3">
                  <c:v>20</c:v>
                </c:pt>
                <c:pt idx="4">
                  <c:v>16</c:v>
                </c:pt>
                <c:pt idx="5">
                  <c:v>7</c:v>
                </c:pt>
                <c:pt idx="6">
                  <c:v>47</c:v>
                </c:pt>
                <c:pt idx="7">
                  <c:v>52</c:v>
                </c:pt>
                <c:pt idx="8">
                  <c:v>11</c:v>
                </c:pt>
                <c:pt idx="9">
                  <c:v>113</c:v>
                </c:pt>
                <c:pt idx="10">
                  <c:v>38</c:v>
                </c:pt>
                <c:pt idx="11">
                  <c:v>0</c:v>
                </c:pt>
                <c:pt idx="12">
                  <c:v>11</c:v>
                </c:pt>
                <c:pt idx="13">
                  <c:v>63</c:v>
                </c:pt>
                <c:pt idx="14">
                  <c:v>51</c:v>
                </c:pt>
                <c:pt idx="15">
                  <c:v>60</c:v>
                </c:pt>
                <c:pt idx="16">
                  <c:v>69</c:v>
                </c:pt>
                <c:pt idx="17">
                  <c:v>10</c:v>
                </c:pt>
                <c:pt idx="18">
                  <c:v>55</c:v>
                </c:pt>
                <c:pt idx="19">
                  <c:v>29</c:v>
                </c:pt>
                <c:pt idx="20">
                  <c:v>89</c:v>
                </c:pt>
                <c:pt idx="21">
                  <c:v>39</c:v>
                </c:pt>
                <c:pt idx="22">
                  <c:v>44</c:v>
                </c:pt>
                <c:pt idx="23">
                  <c:v>3</c:v>
                </c:pt>
                <c:pt idx="24">
                  <c:v>80</c:v>
                </c:pt>
                <c:pt idx="25">
                  <c:v>49</c:v>
                </c:pt>
                <c:pt idx="26">
                  <c:v>17</c:v>
                </c:pt>
                <c:pt idx="27">
                  <c:v>10</c:v>
                </c:pt>
                <c:pt idx="28">
                  <c:v>106</c:v>
                </c:pt>
                <c:pt idx="29">
                  <c:v>13</c:v>
                </c:pt>
                <c:pt idx="30">
                  <c:v>2</c:v>
                </c:pt>
                <c:pt idx="31">
                  <c:v>56</c:v>
                </c:pt>
                <c:pt idx="32">
                  <c:v>33</c:v>
                </c:pt>
                <c:pt idx="33">
                  <c:v>47</c:v>
                </c:pt>
                <c:pt idx="34">
                  <c:v>30</c:v>
                </c:pt>
                <c:pt idx="35">
                  <c:v>178</c:v>
                </c:pt>
                <c:pt idx="36">
                  <c:v>17</c:v>
                </c:pt>
                <c:pt idx="37">
                  <c:v>24</c:v>
                </c:pt>
                <c:pt idx="38">
                  <c:v>42</c:v>
                </c:pt>
                <c:pt idx="39">
                  <c:v>30</c:v>
                </c:pt>
                <c:pt idx="40">
                  <c:v>49</c:v>
                </c:pt>
                <c:pt idx="41">
                  <c:v>0</c:v>
                </c:pt>
                <c:pt idx="42">
                  <c:v>7</c:v>
                </c:pt>
                <c:pt idx="43">
                  <c:v>0</c:v>
                </c:pt>
                <c:pt idx="44">
                  <c:v>0</c:v>
                </c:pt>
                <c:pt idx="45">
                  <c:v>14</c:v>
                </c:pt>
                <c:pt idx="46">
                  <c:v>35</c:v>
                </c:pt>
                <c:pt idx="47">
                  <c:v>8</c:v>
                </c:pt>
                <c:pt idx="48">
                  <c:v>13</c:v>
                </c:pt>
                <c:pt idx="49">
                  <c:v>23</c:v>
                </c:pt>
                <c:pt idx="50">
                  <c:v>48</c:v>
                </c:pt>
                <c:pt idx="51">
                  <c:v>49</c:v>
                </c:pt>
              </c:numCache>
            </c:numRef>
          </c:val>
        </c:ser>
        <c:ser>
          <c:idx val="2"/>
          <c:order val="3"/>
          <c:tx>
            <c:v>MK</c:v>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viikoittain!$H$2:$H$53</c:f>
              <c:numCache>
                <c:ptCount val="52"/>
                <c:pt idx="0">
                  <c:v>0</c:v>
                </c:pt>
                <c:pt idx="1">
                  <c:v>3</c:v>
                </c:pt>
                <c:pt idx="2">
                  <c:v>0</c:v>
                </c:pt>
                <c:pt idx="3">
                  <c:v>9</c:v>
                </c:pt>
                <c:pt idx="4">
                  <c:v>5</c:v>
                </c:pt>
                <c:pt idx="5">
                  <c:v>0</c:v>
                </c:pt>
                <c:pt idx="6">
                  <c:v>26</c:v>
                </c:pt>
                <c:pt idx="7">
                  <c:v>0</c:v>
                </c:pt>
                <c:pt idx="8">
                  <c:v>0</c:v>
                </c:pt>
                <c:pt idx="9">
                  <c:v>0</c:v>
                </c:pt>
                <c:pt idx="10">
                  <c:v>4</c:v>
                </c:pt>
                <c:pt idx="11">
                  <c:v>0</c:v>
                </c:pt>
                <c:pt idx="12">
                  <c:v>20</c:v>
                </c:pt>
                <c:pt idx="13">
                  <c:v>0</c:v>
                </c:pt>
                <c:pt idx="14">
                  <c:v>3</c:v>
                </c:pt>
                <c:pt idx="15">
                  <c:v>0</c:v>
                </c:pt>
                <c:pt idx="16">
                  <c:v>5</c:v>
                </c:pt>
                <c:pt idx="17">
                  <c:v>0</c:v>
                </c:pt>
                <c:pt idx="18">
                  <c:v>8</c:v>
                </c:pt>
                <c:pt idx="19">
                  <c:v>30</c:v>
                </c:pt>
                <c:pt idx="20">
                  <c:v>55</c:v>
                </c:pt>
                <c:pt idx="21">
                  <c:v>4</c:v>
                </c:pt>
                <c:pt idx="22">
                  <c:v>30</c:v>
                </c:pt>
                <c:pt idx="23">
                  <c:v>42</c:v>
                </c:pt>
                <c:pt idx="24">
                  <c:v>52</c:v>
                </c:pt>
                <c:pt idx="25">
                  <c:v>48</c:v>
                </c:pt>
                <c:pt idx="26">
                  <c:v>54</c:v>
                </c:pt>
                <c:pt idx="27">
                  <c:v>16</c:v>
                </c:pt>
                <c:pt idx="28">
                  <c:v>30</c:v>
                </c:pt>
                <c:pt idx="29">
                  <c:v>11</c:v>
                </c:pt>
                <c:pt idx="30">
                  <c:v>39</c:v>
                </c:pt>
                <c:pt idx="31">
                  <c:v>14</c:v>
                </c:pt>
                <c:pt idx="32">
                  <c:v>21</c:v>
                </c:pt>
                <c:pt idx="33">
                  <c:v>0</c:v>
                </c:pt>
                <c:pt idx="34">
                  <c:v>30</c:v>
                </c:pt>
                <c:pt idx="35">
                  <c:v>77</c:v>
                </c:pt>
                <c:pt idx="36">
                  <c:v>0</c:v>
                </c:pt>
                <c:pt idx="37">
                  <c:v>1</c:v>
                </c:pt>
                <c:pt idx="38">
                  <c:v>80</c:v>
                </c:pt>
                <c:pt idx="39">
                  <c:v>3</c:v>
                </c:pt>
                <c:pt idx="40">
                  <c:v>43</c:v>
                </c:pt>
                <c:pt idx="41">
                  <c:v>46</c:v>
                </c:pt>
                <c:pt idx="42">
                  <c:v>0</c:v>
                </c:pt>
                <c:pt idx="43">
                  <c:v>0</c:v>
                </c:pt>
                <c:pt idx="44">
                  <c:v>0</c:v>
                </c:pt>
                <c:pt idx="45">
                  <c:v>70</c:v>
                </c:pt>
                <c:pt idx="46">
                  <c:v>9</c:v>
                </c:pt>
                <c:pt idx="47">
                  <c:v>2</c:v>
                </c:pt>
                <c:pt idx="48">
                  <c:v>31</c:v>
                </c:pt>
                <c:pt idx="49">
                  <c:v>19</c:v>
                </c:pt>
                <c:pt idx="50">
                  <c:v>17</c:v>
                </c:pt>
                <c:pt idx="51">
                  <c:v>26</c:v>
                </c:pt>
              </c:numCache>
            </c:numRef>
          </c:val>
        </c:ser>
        <c:ser>
          <c:idx val="3"/>
          <c:order val="4"/>
          <c:tx>
            <c:v>nopeus</c:v>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viikoittain!$I$2:$I$53</c:f>
              <c:numCache>
                <c:ptCount val="52"/>
                <c:pt idx="0">
                  <c:v>0</c:v>
                </c:pt>
                <c:pt idx="1">
                  <c:v>0</c:v>
                </c:pt>
                <c:pt idx="2">
                  <c:v>3</c:v>
                </c:pt>
                <c:pt idx="3">
                  <c:v>0</c:v>
                </c:pt>
                <c:pt idx="4">
                  <c:v>0</c:v>
                </c:pt>
                <c:pt idx="5">
                  <c:v>0</c:v>
                </c:pt>
                <c:pt idx="6">
                  <c:v>0</c:v>
                </c:pt>
                <c:pt idx="7">
                  <c:v>0</c:v>
                </c:pt>
                <c:pt idx="8">
                  <c:v>0</c:v>
                </c:pt>
                <c:pt idx="9">
                  <c:v>35</c:v>
                </c:pt>
                <c:pt idx="10">
                  <c:v>20</c:v>
                </c:pt>
                <c:pt idx="11">
                  <c:v>0</c:v>
                </c:pt>
                <c:pt idx="12">
                  <c:v>0</c:v>
                </c:pt>
                <c:pt idx="13">
                  <c:v>0</c:v>
                </c:pt>
                <c:pt idx="14">
                  <c:v>5</c:v>
                </c:pt>
                <c:pt idx="15">
                  <c:v>0</c:v>
                </c:pt>
                <c:pt idx="16">
                  <c:v>5</c:v>
                </c:pt>
                <c:pt idx="17">
                  <c:v>0</c:v>
                </c:pt>
                <c:pt idx="18">
                  <c:v>3</c:v>
                </c:pt>
                <c:pt idx="19">
                  <c:v>0</c:v>
                </c:pt>
                <c:pt idx="20">
                  <c:v>0</c:v>
                </c:pt>
                <c:pt idx="21">
                  <c:v>3</c:v>
                </c:pt>
                <c:pt idx="22">
                  <c:v>3</c:v>
                </c:pt>
                <c:pt idx="23">
                  <c:v>4</c:v>
                </c:pt>
                <c:pt idx="24">
                  <c:v>4</c:v>
                </c:pt>
                <c:pt idx="25">
                  <c:v>2</c:v>
                </c:pt>
                <c:pt idx="26">
                  <c:v>2</c:v>
                </c:pt>
                <c:pt idx="27">
                  <c:v>2</c:v>
                </c:pt>
                <c:pt idx="28">
                  <c:v>2</c:v>
                </c:pt>
                <c:pt idx="29">
                  <c:v>1</c:v>
                </c:pt>
                <c:pt idx="30">
                  <c:v>4</c:v>
                </c:pt>
                <c:pt idx="31">
                  <c:v>0</c:v>
                </c:pt>
                <c:pt idx="32">
                  <c:v>5</c:v>
                </c:pt>
                <c:pt idx="33">
                  <c:v>0</c:v>
                </c:pt>
                <c:pt idx="34">
                  <c:v>3</c:v>
                </c:pt>
                <c:pt idx="35">
                  <c:v>0</c:v>
                </c:pt>
                <c:pt idx="36">
                  <c:v>4</c:v>
                </c:pt>
                <c:pt idx="37">
                  <c:v>3</c:v>
                </c:pt>
                <c:pt idx="38">
                  <c:v>0</c:v>
                </c:pt>
                <c:pt idx="39">
                  <c:v>3</c:v>
                </c:pt>
                <c:pt idx="40">
                  <c:v>5</c:v>
                </c:pt>
                <c:pt idx="41">
                  <c:v>0</c:v>
                </c:pt>
                <c:pt idx="42">
                  <c:v>0</c:v>
                </c:pt>
                <c:pt idx="43">
                  <c:v>0</c:v>
                </c:pt>
                <c:pt idx="44">
                  <c:v>0</c:v>
                </c:pt>
                <c:pt idx="45">
                  <c:v>3</c:v>
                </c:pt>
                <c:pt idx="46">
                  <c:v>7</c:v>
                </c:pt>
                <c:pt idx="47">
                  <c:v>4</c:v>
                </c:pt>
                <c:pt idx="48">
                  <c:v>0</c:v>
                </c:pt>
                <c:pt idx="49">
                  <c:v>2</c:v>
                </c:pt>
                <c:pt idx="50">
                  <c:v>0</c:v>
                </c:pt>
                <c:pt idx="51">
                  <c:v>2</c:v>
                </c:pt>
              </c:numCache>
            </c:numRef>
          </c:val>
        </c:ser>
        <c:ser>
          <c:idx val="4"/>
          <c:order val="5"/>
          <c:tx>
            <c:v>voima</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viikoittain!$J$2:$J$53</c:f>
              <c:numCache>
                <c:ptCount val="52"/>
                <c:pt idx="0">
                  <c:v>35</c:v>
                </c:pt>
                <c:pt idx="1">
                  <c:v>86</c:v>
                </c:pt>
                <c:pt idx="2">
                  <c:v>98</c:v>
                </c:pt>
                <c:pt idx="3">
                  <c:v>47</c:v>
                </c:pt>
                <c:pt idx="4">
                  <c:v>0</c:v>
                </c:pt>
                <c:pt idx="5">
                  <c:v>55</c:v>
                </c:pt>
                <c:pt idx="6">
                  <c:v>68</c:v>
                </c:pt>
                <c:pt idx="7">
                  <c:v>95</c:v>
                </c:pt>
                <c:pt idx="8">
                  <c:v>60</c:v>
                </c:pt>
                <c:pt idx="9">
                  <c:v>90</c:v>
                </c:pt>
                <c:pt idx="10">
                  <c:v>65</c:v>
                </c:pt>
                <c:pt idx="11">
                  <c:v>46</c:v>
                </c:pt>
                <c:pt idx="12">
                  <c:v>50</c:v>
                </c:pt>
                <c:pt idx="13">
                  <c:v>76</c:v>
                </c:pt>
                <c:pt idx="14">
                  <c:v>88</c:v>
                </c:pt>
                <c:pt idx="15">
                  <c:v>0</c:v>
                </c:pt>
                <c:pt idx="16">
                  <c:v>12</c:v>
                </c:pt>
                <c:pt idx="17">
                  <c:v>45</c:v>
                </c:pt>
                <c:pt idx="18">
                  <c:v>40</c:v>
                </c:pt>
                <c:pt idx="19">
                  <c:v>17</c:v>
                </c:pt>
                <c:pt idx="20">
                  <c:v>40</c:v>
                </c:pt>
                <c:pt idx="21">
                  <c:v>17</c:v>
                </c:pt>
                <c:pt idx="22">
                  <c:v>0</c:v>
                </c:pt>
                <c:pt idx="23">
                  <c:v>8</c:v>
                </c:pt>
                <c:pt idx="24">
                  <c:v>0</c:v>
                </c:pt>
                <c:pt idx="25">
                  <c:v>14</c:v>
                </c:pt>
                <c:pt idx="26">
                  <c:v>0</c:v>
                </c:pt>
                <c:pt idx="27">
                  <c:v>2</c:v>
                </c:pt>
                <c:pt idx="28">
                  <c:v>8</c:v>
                </c:pt>
                <c:pt idx="29">
                  <c:v>0</c:v>
                </c:pt>
                <c:pt idx="30">
                  <c:v>0</c:v>
                </c:pt>
                <c:pt idx="31">
                  <c:v>10</c:v>
                </c:pt>
                <c:pt idx="32">
                  <c:v>30</c:v>
                </c:pt>
                <c:pt idx="33">
                  <c:v>25</c:v>
                </c:pt>
                <c:pt idx="34">
                  <c:v>12</c:v>
                </c:pt>
                <c:pt idx="35">
                  <c:v>0</c:v>
                </c:pt>
                <c:pt idx="36">
                  <c:v>26</c:v>
                </c:pt>
                <c:pt idx="37">
                  <c:v>24</c:v>
                </c:pt>
                <c:pt idx="38">
                  <c:v>6</c:v>
                </c:pt>
                <c:pt idx="39">
                  <c:v>27</c:v>
                </c:pt>
                <c:pt idx="40">
                  <c:v>25</c:v>
                </c:pt>
                <c:pt idx="41">
                  <c:v>0</c:v>
                </c:pt>
                <c:pt idx="42">
                  <c:v>0</c:v>
                </c:pt>
                <c:pt idx="43">
                  <c:v>0</c:v>
                </c:pt>
                <c:pt idx="44">
                  <c:v>0</c:v>
                </c:pt>
                <c:pt idx="45">
                  <c:v>1</c:v>
                </c:pt>
                <c:pt idx="46">
                  <c:v>8</c:v>
                </c:pt>
                <c:pt idx="47">
                  <c:v>29</c:v>
                </c:pt>
                <c:pt idx="48">
                  <c:v>27</c:v>
                </c:pt>
                <c:pt idx="49">
                  <c:v>28</c:v>
                </c:pt>
                <c:pt idx="50">
                  <c:v>32</c:v>
                </c:pt>
                <c:pt idx="51">
                  <c:v>39</c:v>
                </c:pt>
              </c:numCache>
            </c:numRef>
          </c:val>
        </c:ser>
        <c:ser>
          <c:idx val="5"/>
          <c:order val="6"/>
          <c:tx>
            <c:v>pelit</c:v>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viikoittain!$K$2:$K$53</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overlap val="100"/>
        <c:gapWidth val="70"/>
        <c:axId val="5295611"/>
        <c:axId val="47660500"/>
      </c:barChart>
      <c:catAx>
        <c:axId val="5295611"/>
        <c:scaling>
          <c:orientation val="minMax"/>
        </c:scaling>
        <c:axPos val="b"/>
        <c:title>
          <c:tx>
            <c:rich>
              <a:bodyPr vert="horz" rot="0" anchor="ctr"/>
              <a:lstStyle/>
              <a:p>
                <a:pPr algn="ctr">
                  <a:defRPr/>
                </a:pPr>
                <a:r>
                  <a:rPr lang="en-US" cap="none" sz="900" b="1" i="0" u="none" baseline="0">
                    <a:solidFill>
                      <a:srgbClr val="969696"/>
                    </a:solidFill>
                    <a:latin typeface="Arial"/>
                    <a:ea typeface="Arial"/>
                    <a:cs typeface="Arial"/>
                  </a:rPr>
                  <a:t>viikko</a:t>
                </a:r>
              </a:p>
            </c:rich>
          </c:tx>
          <c:layout>
            <c:manualLayout>
              <c:xMode val="factor"/>
              <c:yMode val="factor"/>
              <c:x val="0.00225"/>
              <c:y val="0.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969696"/>
                </a:solidFill>
                <a:latin typeface="Arial"/>
                <a:ea typeface="Arial"/>
                <a:cs typeface="Arial"/>
              </a:defRPr>
            </a:pPr>
          </a:p>
        </c:txPr>
        <c:crossAx val="47660500"/>
        <c:crosses val="autoZero"/>
        <c:auto val="1"/>
        <c:lblOffset val="100"/>
        <c:tickMarkSkip val="4"/>
        <c:noMultiLvlLbl val="0"/>
      </c:catAx>
      <c:valAx>
        <c:axId val="47660500"/>
        <c:scaling>
          <c:orientation val="minMax"/>
        </c:scaling>
        <c:axPos val="l"/>
        <c:title>
          <c:tx>
            <c:rich>
              <a:bodyPr vert="horz" rot="-5400000" anchor="ctr"/>
              <a:lstStyle/>
              <a:p>
                <a:pPr algn="ctr">
                  <a:defRPr/>
                </a:pPr>
                <a:r>
                  <a:rPr lang="en-US" cap="none" sz="900" b="1" i="0" u="none" baseline="0">
                    <a:solidFill>
                      <a:srgbClr val="969696"/>
                    </a:solidFill>
                    <a:latin typeface="Arial"/>
                    <a:ea typeface="Arial"/>
                    <a:cs typeface="Arial"/>
                  </a:rPr>
                  <a:t>aika (min)</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txPr>
          <a:bodyPr/>
          <a:lstStyle/>
          <a:p>
            <a:pPr>
              <a:defRPr lang="en-US" cap="none" sz="900" b="0" i="0" u="none" baseline="0">
                <a:solidFill>
                  <a:srgbClr val="969696"/>
                </a:solidFill>
                <a:latin typeface="Arial"/>
                <a:ea typeface="Arial"/>
                <a:cs typeface="Arial"/>
              </a:defRPr>
            </a:pPr>
          </a:p>
        </c:txPr>
        <c:crossAx val="5295611"/>
        <c:crossesAt val="1"/>
        <c:crossBetween val="between"/>
        <c:dispUnits/>
        <c:majorUnit val="120"/>
      </c:valAx>
      <c:spPr>
        <a:solidFill>
          <a:srgbClr val="333333"/>
        </a:solidFill>
        <a:ln w="12700">
          <a:solidFill>
            <a:srgbClr val="808080"/>
          </a:solidFill>
        </a:ln>
      </c:spPr>
    </c:plotArea>
    <c:legend>
      <c:legendPos val="b"/>
      <c:layout>
        <c:manualLayout>
          <c:xMode val="edge"/>
          <c:yMode val="edge"/>
          <c:x val="0.37325"/>
          <c:y val="0.94625"/>
        </c:manualLayout>
      </c:layout>
      <c:overlay val="0"/>
      <c:spPr>
        <a:solidFill>
          <a:srgbClr val="333333"/>
        </a:solidFill>
        <a:ln w="3175">
          <a:solidFill>
            <a:srgbClr val="969696"/>
          </a:solidFill>
        </a:ln>
      </c:spPr>
      <c:txPr>
        <a:bodyPr vert="horz" rot="0"/>
        <a:lstStyle/>
        <a:p>
          <a:pPr>
            <a:defRPr lang="en-US" cap="none" sz="900" b="0" i="0" u="none" baseline="0">
              <a:solidFill>
                <a:srgbClr val="969696"/>
              </a:solidFill>
              <a:latin typeface="Arial"/>
              <a:ea typeface="Arial"/>
              <a:cs typeface="Arial"/>
            </a:defRPr>
          </a:pPr>
        </a:p>
      </c:txPr>
    </c:legend>
    <c:plotVisOnly val="1"/>
    <c:dispBlanksAs val="gap"/>
    <c:showDLblsOverMax val="0"/>
  </c:chart>
  <c:spPr>
    <a:solidFill>
      <a:srgbClr val="000000"/>
    </a:solidFill>
    <a:ln w="3175">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indeksi ja kerroin</a:t>
            </a:r>
          </a:p>
        </c:rich>
      </c:tx>
      <c:layout/>
      <c:spPr>
        <a:noFill/>
        <a:ln>
          <a:noFill/>
        </a:ln>
      </c:spPr>
    </c:title>
    <c:plotArea>
      <c:layout/>
      <c:barChart>
        <c:barDir val="col"/>
        <c:grouping val="clustered"/>
        <c:varyColors val="0"/>
        <c:ser>
          <c:idx val="1"/>
          <c:order val="0"/>
          <c:tx>
            <c:v>indeksi</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viikoittain!$U$2:$U$53</c:f>
              <c:numCache>
                <c:ptCount val="52"/>
                <c:pt idx="0">
                  <c:v>57</c:v>
                </c:pt>
                <c:pt idx="1">
                  <c:v>92.5</c:v>
                </c:pt>
                <c:pt idx="2">
                  <c:v>122</c:v>
                </c:pt>
                <c:pt idx="3">
                  <c:v>84</c:v>
                </c:pt>
                <c:pt idx="4">
                  <c:v>96.5</c:v>
                </c:pt>
                <c:pt idx="5">
                  <c:v>139</c:v>
                </c:pt>
                <c:pt idx="6">
                  <c:v>112.5</c:v>
                </c:pt>
                <c:pt idx="7">
                  <c:v>132.6</c:v>
                </c:pt>
                <c:pt idx="8">
                  <c:v>72</c:v>
                </c:pt>
                <c:pt idx="9">
                  <c:v>185</c:v>
                </c:pt>
                <c:pt idx="10">
                  <c:v>164.5</c:v>
                </c:pt>
                <c:pt idx="11">
                  <c:v>22</c:v>
                </c:pt>
                <c:pt idx="12">
                  <c:v>95</c:v>
                </c:pt>
                <c:pt idx="13">
                  <c:v>147.6</c:v>
                </c:pt>
                <c:pt idx="14">
                  <c:v>180.7</c:v>
                </c:pt>
                <c:pt idx="15">
                  <c:v>118.96666666666667</c:v>
                </c:pt>
                <c:pt idx="16">
                  <c:v>177.83333333333334</c:v>
                </c:pt>
                <c:pt idx="17">
                  <c:v>99.8</c:v>
                </c:pt>
                <c:pt idx="18">
                  <c:v>146</c:v>
                </c:pt>
                <c:pt idx="19">
                  <c:v>146</c:v>
                </c:pt>
                <c:pt idx="20">
                  <c:v>137.5</c:v>
                </c:pt>
                <c:pt idx="21">
                  <c:v>166.5</c:v>
                </c:pt>
                <c:pt idx="22">
                  <c:v>56</c:v>
                </c:pt>
                <c:pt idx="23">
                  <c:v>105.5</c:v>
                </c:pt>
                <c:pt idx="24">
                  <c:v>101.5</c:v>
                </c:pt>
                <c:pt idx="25">
                  <c:v>93.5</c:v>
                </c:pt>
                <c:pt idx="26">
                  <c:v>80</c:v>
                </c:pt>
                <c:pt idx="27">
                  <c:v>90</c:v>
                </c:pt>
                <c:pt idx="28">
                  <c:v>96</c:v>
                </c:pt>
                <c:pt idx="29">
                  <c:v>103.5</c:v>
                </c:pt>
                <c:pt idx="30">
                  <c:v>68.5</c:v>
                </c:pt>
                <c:pt idx="31">
                  <c:v>126.5</c:v>
                </c:pt>
                <c:pt idx="32">
                  <c:v>130.83333333333334</c:v>
                </c:pt>
                <c:pt idx="33">
                  <c:v>153.16666666666666</c:v>
                </c:pt>
                <c:pt idx="34">
                  <c:v>76.5</c:v>
                </c:pt>
                <c:pt idx="35">
                  <c:v>107.5</c:v>
                </c:pt>
                <c:pt idx="36">
                  <c:v>108.66666666666667</c:v>
                </c:pt>
                <c:pt idx="37">
                  <c:v>172.66666666666666</c:v>
                </c:pt>
                <c:pt idx="38">
                  <c:v>88.5</c:v>
                </c:pt>
                <c:pt idx="39">
                  <c:v>169.5</c:v>
                </c:pt>
                <c:pt idx="40">
                  <c:v>85.5</c:v>
                </c:pt>
                <c:pt idx="41">
                  <c:v>35.5</c:v>
                </c:pt>
                <c:pt idx="42">
                  <c:v>24</c:v>
                </c:pt>
                <c:pt idx="43">
                  <c:v>2</c:v>
                </c:pt>
                <c:pt idx="44">
                  <c:v>33.666666666666664</c:v>
                </c:pt>
                <c:pt idx="45">
                  <c:v>64.5</c:v>
                </c:pt>
                <c:pt idx="46">
                  <c:v>72</c:v>
                </c:pt>
                <c:pt idx="47">
                  <c:v>87</c:v>
                </c:pt>
                <c:pt idx="48">
                  <c:v>60</c:v>
                </c:pt>
                <c:pt idx="49">
                  <c:v>83</c:v>
                </c:pt>
                <c:pt idx="50">
                  <c:v>77.5</c:v>
                </c:pt>
                <c:pt idx="51">
                  <c:v>74.5</c:v>
                </c:pt>
              </c:numCache>
            </c:numRef>
          </c:val>
        </c:ser>
        <c:gapWidth val="75"/>
        <c:axId val="26291317"/>
        <c:axId val="35295262"/>
      </c:barChart>
      <c:lineChart>
        <c:grouping val="standard"/>
        <c:varyColors val="0"/>
        <c:ser>
          <c:idx val="0"/>
          <c:order val="1"/>
          <c:tx>
            <c:v>kerroin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viikoittain!$V$2:$V$53</c:f>
              <c:numCache>
                <c:ptCount val="52"/>
                <c:pt idx="0">
                  <c:v>6.6796875</c:v>
                </c:pt>
                <c:pt idx="1">
                  <c:v>7.133676092544987</c:v>
                </c:pt>
                <c:pt idx="2">
                  <c:v>8.75598086124402</c:v>
                </c:pt>
                <c:pt idx="3">
                  <c:v>7.433628318584071</c:v>
                </c:pt>
                <c:pt idx="4">
                  <c:v>9.617940199335548</c:v>
                </c:pt>
                <c:pt idx="5">
                  <c:v>8.065764023210832</c:v>
                </c:pt>
                <c:pt idx="6">
                  <c:v>7.997630331753554</c:v>
                </c:pt>
                <c:pt idx="7">
                  <c:v>9.251162790697673</c:v>
                </c:pt>
                <c:pt idx="8">
                  <c:v>7.686832740213523</c:v>
                </c:pt>
                <c:pt idx="9">
                  <c:v>9.113300492610838</c:v>
                </c:pt>
                <c:pt idx="10">
                  <c:v>9.364326375711574</c:v>
                </c:pt>
                <c:pt idx="11">
                  <c:v>8.30188679245283</c:v>
                </c:pt>
                <c:pt idx="12">
                  <c:v>8.597285067873303</c:v>
                </c:pt>
                <c:pt idx="13">
                  <c:v>9.481798715203427</c:v>
                </c:pt>
                <c:pt idx="14">
                  <c:v>10.629411764705882</c:v>
                </c:pt>
                <c:pt idx="15">
                  <c:v>10.701649175412292</c:v>
                </c:pt>
                <c:pt idx="16">
                  <c:v>10.32913843175218</c:v>
                </c:pt>
                <c:pt idx="17">
                  <c:v>9.736585365853658</c:v>
                </c:pt>
                <c:pt idx="18">
                  <c:v>10.841584158415841</c:v>
                </c:pt>
                <c:pt idx="19">
                  <c:v>11.711229946524064</c:v>
                </c:pt>
                <c:pt idx="20">
                  <c:v>12.81055900621118</c:v>
                </c:pt>
                <c:pt idx="21">
                  <c:v>11.629802095459837</c:v>
                </c:pt>
                <c:pt idx="22">
                  <c:v>11.586206896551724</c:v>
                </c:pt>
                <c:pt idx="23">
                  <c:v>11.20353982300885</c:v>
                </c:pt>
                <c:pt idx="24">
                  <c:v>11.825242718446601</c:v>
                </c:pt>
                <c:pt idx="25">
                  <c:v>12.09051724137931</c:v>
                </c:pt>
                <c:pt idx="26">
                  <c:v>11.822660098522167</c:v>
                </c:pt>
                <c:pt idx="27">
                  <c:v>11.440677966101694</c:v>
                </c:pt>
                <c:pt idx="28">
                  <c:v>12.603938730853391</c:v>
                </c:pt>
                <c:pt idx="29">
                  <c:v>10.894736842105264</c:v>
                </c:pt>
                <c:pt idx="30">
                  <c:v>12.017543859649123</c:v>
                </c:pt>
                <c:pt idx="31">
                  <c:v>9.535175879396986</c:v>
                </c:pt>
                <c:pt idx="32">
                  <c:v>10.709413369713507</c:v>
                </c:pt>
                <c:pt idx="33">
                  <c:v>10.599769319492502</c:v>
                </c:pt>
                <c:pt idx="34">
                  <c:v>11.50375939849624</c:v>
                </c:pt>
                <c:pt idx="35">
                  <c:v>12.23908918406072</c:v>
                </c:pt>
                <c:pt idx="36">
                  <c:v>8.870748299319729</c:v>
                </c:pt>
                <c:pt idx="37">
                  <c:v>10.713547052740433</c:v>
                </c:pt>
                <c:pt idx="38">
                  <c:v>10.350877192982455</c:v>
                </c:pt>
                <c:pt idx="39">
                  <c:v>9.807135969141754</c:v>
                </c:pt>
                <c:pt idx="40">
                  <c:v>11.200873362445414</c:v>
                </c:pt>
                <c:pt idx="41">
                  <c:v>12.383720930232558</c:v>
                </c:pt>
                <c:pt idx="42">
                  <c:v>10.746268656716417</c:v>
                </c:pt>
                <c:pt idx="43">
                  <c:v>8.571428571428571</c:v>
                </c:pt>
                <c:pt idx="44">
                  <c:v>10.35897435897436</c:v>
                </c:pt>
                <c:pt idx="45">
                  <c:v>11.656626506024097</c:v>
                </c:pt>
                <c:pt idx="46">
                  <c:v>10.023201856148491</c:v>
                </c:pt>
                <c:pt idx="47">
                  <c:v>11.574279379157428</c:v>
                </c:pt>
                <c:pt idx="48">
                  <c:v>10.843373493975903</c:v>
                </c:pt>
                <c:pt idx="49">
                  <c:v>8.245033112582782</c:v>
                </c:pt>
                <c:pt idx="50">
                  <c:v>9.375</c:v>
                </c:pt>
                <c:pt idx="51">
                  <c:v>10.875912408759124</c:v>
                </c:pt>
              </c:numCache>
            </c:numRef>
          </c:val>
          <c:smooth val="0"/>
        </c:ser>
        <c:axId val="49221903"/>
        <c:axId val="40343944"/>
      </c:lineChart>
      <c:catAx>
        <c:axId val="26291317"/>
        <c:scaling>
          <c:orientation val="minMax"/>
        </c:scaling>
        <c:axPos val="b"/>
        <c:majorGridlines/>
        <c:delete val="0"/>
        <c:numFmt formatCode="General" sourceLinked="1"/>
        <c:majorTickMark val="cross"/>
        <c:minorTickMark val="none"/>
        <c:tickLblPos val="nextTo"/>
        <c:crossAx val="35295262"/>
        <c:crosses val="autoZero"/>
        <c:auto val="0"/>
        <c:lblOffset val="100"/>
        <c:tickMarkSkip val="4"/>
        <c:noMultiLvlLbl val="0"/>
      </c:catAx>
      <c:valAx>
        <c:axId val="35295262"/>
        <c:scaling>
          <c:orientation val="minMax"/>
          <c:max val="200"/>
        </c:scaling>
        <c:axPos val="l"/>
        <c:title>
          <c:tx>
            <c:rich>
              <a:bodyPr vert="horz" rot="-5400000" anchor="ctr"/>
              <a:lstStyle/>
              <a:p>
                <a:pPr algn="ctr">
                  <a:defRPr/>
                </a:pPr>
                <a:r>
                  <a:rPr lang="en-US" cap="none" sz="1000" b="1" i="0" u="none" baseline="0">
                    <a:latin typeface="Arial"/>
                    <a:ea typeface="Arial"/>
                    <a:cs typeface="Arial"/>
                  </a:rPr>
                  <a:t>indeksi</a:t>
                </a:r>
              </a:p>
            </c:rich>
          </c:tx>
          <c:layout/>
          <c:overlay val="0"/>
          <c:spPr>
            <a:noFill/>
            <a:ln>
              <a:noFill/>
            </a:ln>
          </c:spPr>
        </c:title>
        <c:majorGridlines/>
        <c:delete val="0"/>
        <c:numFmt formatCode="General" sourceLinked="1"/>
        <c:majorTickMark val="in"/>
        <c:minorTickMark val="none"/>
        <c:tickLblPos val="nextTo"/>
        <c:crossAx val="26291317"/>
        <c:crossesAt val="1"/>
        <c:crossBetween val="between"/>
        <c:dispUnits/>
        <c:majorUnit val="20"/>
      </c:valAx>
      <c:catAx>
        <c:axId val="49221903"/>
        <c:scaling>
          <c:orientation val="minMax"/>
        </c:scaling>
        <c:axPos val="b"/>
        <c:delete val="1"/>
        <c:majorTickMark val="in"/>
        <c:minorTickMark val="none"/>
        <c:tickLblPos val="nextTo"/>
        <c:crossAx val="40343944"/>
        <c:crosses val="autoZero"/>
        <c:auto val="0"/>
        <c:lblOffset val="100"/>
        <c:noMultiLvlLbl val="0"/>
      </c:catAx>
      <c:valAx>
        <c:axId val="40343944"/>
        <c:scaling>
          <c:orientation val="minMax"/>
          <c:max val="25"/>
          <c:min val="0"/>
        </c:scaling>
        <c:axPos val="l"/>
        <c:title>
          <c:tx>
            <c:rich>
              <a:bodyPr vert="horz" rot="-5400000" anchor="ctr"/>
              <a:lstStyle/>
              <a:p>
                <a:pPr algn="ctr">
                  <a:defRPr/>
                </a:pPr>
                <a:r>
                  <a:rPr lang="en-US" cap="none" sz="1000" b="1" i="0" u="none" baseline="0">
                    <a:latin typeface="Arial"/>
                    <a:ea typeface="Arial"/>
                    <a:cs typeface="Arial"/>
                  </a:rPr>
                  <a:t>kerroin</a:t>
                </a:r>
              </a:p>
            </c:rich>
          </c:tx>
          <c:layout/>
          <c:overlay val="0"/>
          <c:spPr>
            <a:noFill/>
            <a:ln>
              <a:noFill/>
            </a:ln>
          </c:spPr>
        </c:title>
        <c:delete val="0"/>
        <c:numFmt formatCode="General" sourceLinked="1"/>
        <c:majorTickMark val="in"/>
        <c:minorTickMark val="none"/>
        <c:tickLblPos val="nextTo"/>
        <c:crossAx val="49221903"/>
        <c:crosses val="max"/>
        <c:crossBetween val="between"/>
        <c:dispUnits/>
        <c:majorUnit val="2.5"/>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Juoksumäärät viikoittain</a:t>
            </a:r>
          </a:p>
        </c:rich>
      </c:tx>
      <c:layout/>
      <c:spPr>
        <a:noFill/>
        <a:ln>
          <a:noFill/>
        </a:ln>
      </c:spPr>
    </c:title>
    <c:plotArea>
      <c:layout/>
      <c:barChart>
        <c:barDir val="col"/>
        <c:grouping val="stacked"/>
        <c:varyColors val="0"/>
        <c:ser>
          <c:idx val="0"/>
          <c:order val="0"/>
          <c:tx>
            <c:v>tiellä</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viikoittain!$R$2:$R$53</c:f>
              <c:numCache>
                <c:ptCount val="52"/>
                <c:pt idx="0">
                  <c:v>31</c:v>
                </c:pt>
                <c:pt idx="1">
                  <c:v>45</c:v>
                </c:pt>
                <c:pt idx="2">
                  <c:v>57</c:v>
                </c:pt>
                <c:pt idx="3">
                  <c:v>36</c:v>
                </c:pt>
                <c:pt idx="4">
                  <c:v>62</c:v>
                </c:pt>
                <c:pt idx="5">
                  <c:v>57</c:v>
                </c:pt>
                <c:pt idx="6">
                  <c:v>67</c:v>
                </c:pt>
                <c:pt idx="7">
                  <c:v>108</c:v>
                </c:pt>
                <c:pt idx="8">
                  <c:v>63</c:v>
                </c:pt>
                <c:pt idx="9">
                  <c:v>145</c:v>
                </c:pt>
                <c:pt idx="10">
                  <c:v>132</c:v>
                </c:pt>
                <c:pt idx="11">
                  <c:v>22</c:v>
                </c:pt>
                <c:pt idx="12">
                  <c:v>47</c:v>
                </c:pt>
                <c:pt idx="13">
                  <c:v>120</c:v>
                </c:pt>
                <c:pt idx="14">
                  <c:v>142</c:v>
                </c:pt>
                <c:pt idx="15">
                  <c:v>66</c:v>
                </c:pt>
                <c:pt idx="16">
                  <c:v>59</c:v>
                </c:pt>
                <c:pt idx="17">
                  <c:v>62</c:v>
                </c:pt>
                <c:pt idx="18">
                  <c:v>113</c:v>
                </c:pt>
                <c:pt idx="19">
                  <c:v>137</c:v>
                </c:pt>
                <c:pt idx="20">
                  <c:v>94</c:v>
                </c:pt>
                <c:pt idx="21">
                  <c:v>87</c:v>
                </c:pt>
                <c:pt idx="22">
                  <c:v>38</c:v>
                </c:pt>
                <c:pt idx="23">
                  <c:v>89</c:v>
                </c:pt>
                <c:pt idx="24">
                  <c:v>70</c:v>
                </c:pt>
                <c:pt idx="25">
                  <c:v>62</c:v>
                </c:pt>
                <c:pt idx="26">
                  <c:v>68</c:v>
                </c:pt>
                <c:pt idx="27">
                  <c:v>87</c:v>
                </c:pt>
                <c:pt idx="28">
                  <c:v>51</c:v>
                </c:pt>
                <c:pt idx="29">
                  <c:v>87</c:v>
                </c:pt>
                <c:pt idx="30">
                  <c:v>58</c:v>
                </c:pt>
                <c:pt idx="31">
                  <c:v>72</c:v>
                </c:pt>
                <c:pt idx="32">
                  <c:v>81</c:v>
                </c:pt>
                <c:pt idx="33">
                  <c:v>92</c:v>
                </c:pt>
                <c:pt idx="34">
                  <c:v>45</c:v>
                </c:pt>
                <c:pt idx="35">
                  <c:v>46</c:v>
                </c:pt>
                <c:pt idx="36">
                  <c:v>55</c:v>
                </c:pt>
                <c:pt idx="37">
                  <c:v>101</c:v>
                </c:pt>
                <c:pt idx="38">
                  <c:v>54</c:v>
                </c:pt>
                <c:pt idx="39">
                  <c:v>70</c:v>
                </c:pt>
                <c:pt idx="40">
                  <c:v>60</c:v>
                </c:pt>
                <c:pt idx="41">
                  <c:v>25</c:v>
                </c:pt>
                <c:pt idx="42">
                  <c:v>15</c:v>
                </c:pt>
                <c:pt idx="43">
                  <c:v>2</c:v>
                </c:pt>
                <c:pt idx="44">
                  <c:v>27</c:v>
                </c:pt>
                <c:pt idx="45">
                  <c:v>45</c:v>
                </c:pt>
                <c:pt idx="46">
                  <c:v>51</c:v>
                </c:pt>
                <c:pt idx="47">
                  <c:v>87</c:v>
                </c:pt>
                <c:pt idx="48">
                  <c:v>48</c:v>
                </c:pt>
                <c:pt idx="49">
                  <c:v>65</c:v>
                </c:pt>
                <c:pt idx="50">
                  <c:v>56</c:v>
                </c:pt>
                <c:pt idx="51">
                  <c:v>46</c:v>
                </c:pt>
              </c:numCache>
            </c:numRef>
          </c:val>
        </c:ser>
        <c:ser>
          <c:idx val="1"/>
          <c:order val="1"/>
          <c:tx>
            <c:v>maastossa</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viikoittain!$Q$2:$Q$53</c:f>
              <c:numCache>
                <c:ptCount val="52"/>
                <c:pt idx="0">
                  <c:v>2</c:v>
                </c:pt>
                <c:pt idx="1">
                  <c:v>15</c:v>
                </c:pt>
                <c:pt idx="2">
                  <c:v>32</c:v>
                </c:pt>
                <c:pt idx="3">
                  <c:v>22</c:v>
                </c:pt>
                <c:pt idx="4">
                  <c:v>1</c:v>
                </c:pt>
                <c:pt idx="5">
                  <c:v>0</c:v>
                </c:pt>
                <c:pt idx="6">
                  <c:v>17</c:v>
                </c:pt>
                <c:pt idx="7">
                  <c:v>0</c:v>
                </c:pt>
                <c:pt idx="8">
                  <c:v>0</c:v>
                </c:pt>
                <c:pt idx="9">
                  <c:v>12</c:v>
                </c:pt>
                <c:pt idx="10">
                  <c:v>7</c:v>
                </c:pt>
                <c:pt idx="11">
                  <c:v>0</c:v>
                </c:pt>
                <c:pt idx="12">
                  <c:v>12</c:v>
                </c:pt>
                <c:pt idx="13">
                  <c:v>0</c:v>
                </c:pt>
                <c:pt idx="14">
                  <c:v>1</c:v>
                </c:pt>
                <c:pt idx="15">
                  <c:v>29</c:v>
                </c:pt>
                <c:pt idx="16">
                  <c:v>77</c:v>
                </c:pt>
                <c:pt idx="17">
                  <c:v>0</c:v>
                </c:pt>
                <c:pt idx="18">
                  <c:v>0</c:v>
                </c:pt>
                <c:pt idx="19">
                  <c:v>0</c:v>
                </c:pt>
                <c:pt idx="20">
                  <c:v>29</c:v>
                </c:pt>
                <c:pt idx="21">
                  <c:v>53</c:v>
                </c:pt>
                <c:pt idx="22">
                  <c:v>12</c:v>
                </c:pt>
                <c:pt idx="23">
                  <c:v>11</c:v>
                </c:pt>
                <c:pt idx="24">
                  <c:v>21</c:v>
                </c:pt>
                <c:pt idx="25">
                  <c:v>21</c:v>
                </c:pt>
                <c:pt idx="26">
                  <c:v>8</c:v>
                </c:pt>
                <c:pt idx="27">
                  <c:v>2</c:v>
                </c:pt>
                <c:pt idx="28">
                  <c:v>30</c:v>
                </c:pt>
                <c:pt idx="29">
                  <c:v>11</c:v>
                </c:pt>
                <c:pt idx="30">
                  <c:v>7</c:v>
                </c:pt>
                <c:pt idx="31">
                  <c:v>27</c:v>
                </c:pt>
                <c:pt idx="32">
                  <c:v>23</c:v>
                </c:pt>
                <c:pt idx="33">
                  <c:v>33</c:v>
                </c:pt>
                <c:pt idx="34">
                  <c:v>21</c:v>
                </c:pt>
                <c:pt idx="35">
                  <c:v>41</c:v>
                </c:pt>
                <c:pt idx="36">
                  <c:v>26</c:v>
                </c:pt>
                <c:pt idx="37">
                  <c:v>30</c:v>
                </c:pt>
                <c:pt idx="38">
                  <c:v>23</c:v>
                </c:pt>
                <c:pt idx="39">
                  <c:v>53</c:v>
                </c:pt>
                <c:pt idx="40">
                  <c:v>17</c:v>
                </c:pt>
                <c:pt idx="41">
                  <c:v>7</c:v>
                </c:pt>
                <c:pt idx="42">
                  <c:v>6</c:v>
                </c:pt>
                <c:pt idx="43">
                  <c:v>0</c:v>
                </c:pt>
                <c:pt idx="44">
                  <c:v>0</c:v>
                </c:pt>
                <c:pt idx="45">
                  <c:v>13</c:v>
                </c:pt>
                <c:pt idx="46">
                  <c:v>14</c:v>
                </c:pt>
                <c:pt idx="47">
                  <c:v>0</c:v>
                </c:pt>
                <c:pt idx="48">
                  <c:v>8</c:v>
                </c:pt>
                <c:pt idx="49">
                  <c:v>4</c:v>
                </c:pt>
                <c:pt idx="50">
                  <c:v>13</c:v>
                </c:pt>
                <c:pt idx="51">
                  <c:v>19</c:v>
                </c:pt>
              </c:numCache>
            </c:numRef>
          </c:val>
        </c:ser>
        <c:overlap val="100"/>
        <c:gapWidth val="65"/>
        <c:axId val="27551177"/>
        <c:axId val="46634002"/>
      </c:barChart>
      <c:catAx>
        <c:axId val="27551177"/>
        <c:scaling>
          <c:orientation val="minMax"/>
        </c:scaling>
        <c:axPos val="b"/>
        <c:title>
          <c:tx>
            <c:rich>
              <a:bodyPr vert="horz" rot="0" anchor="ctr"/>
              <a:lstStyle/>
              <a:p>
                <a:pPr algn="ctr">
                  <a:defRPr/>
                </a:pPr>
                <a:r>
                  <a:rPr lang="en-US" cap="none" sz="900" b="1" i="0" u="none" baseline="0"/>
                  <a:t>viikko</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46634002"/>
        <c:crosses val="autoZero"/>
        <c:auto val="1"/>
        <c:lblOffset val="100"/>
        <c:tickMarkSkip val="4"/>
        <c:noMultiLvlLbl val="0"/>
      </c:catAx>
      <c:valAx>
        <c:axId val="46634002"/>
        <c:scaling>
          <c:orientation val="minMax"/>
        </c:scaling>
        <c:axPos val="l"/>
        <c:title>
          <c:tx>
            <c:rich>
              <a:bodyPr vert="horz" rot="-5400000" anchor="ctr"/>
              <a:lstStyle/>
              <a:p>
                <a:pPr algn="ctr">
                  <a:defRPr/>
                </a:pPr>
                <a:r>
                  <a:rPr lang="en-US" cap="none" sz="900" b="1" i="0" u="none" baseline="0"/>
                  <a:t>km</a:t>
                </a:r>
              </a:p>
            </c:rich>
          </c:tx>
          <c:layout/>
          <c:overlay val="0"/>
          <c:spPr>
            <a:noFill/>
            <a:ln>
              <a:noFill/>
            </a:ln>
          </c:spPr>
        </c:title>
        <c:majorGridlines/>
        <c:delete val="0"/>
        <c:numFmt formatCode="General" sourceLinked="1"/>
        <c:majorTickMark val="out"/>
        <c:minorTickMark val="none"/>
        <c:tickLblPos val="nextTo"/>
        <c:crossAx val="2755117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Suunnistuskilometrit viikoittain</a:t>
            </a:r>
          </a:p>
        </c:rich>
      </c:tx>
      <c:layout/>
      <c:spPr>
        <a:noFill/>
        <a:ln>
          <a:noFill/>
        </a:ln>
      </c:spPr>
    </c:title>
    <c:plotArea>
      <c:layout/>
      <c:barChart>
        <c:barDir val="col"/>
        <c:grouping val="stacked"/>
        <c:varyColors val="0"/>
        <c:ser>
          <c:idx val="0"/>
          <c:order val="0"/>
          <c:tx>
            <c:v>harjoitukset</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viikoittain!$O$2:$O$53</c:f>
              <c:numCache>
                <c:ptCount val="52"/>
                <c:pt idx="0">
                  <c:v>0</c:v>
                </c:pt>
                <c:pt idx="1">
                  <c:v>10.4</c:v>
                </c:pt>
                <c:pt idx="2">
                  <c:v>30.7</c:v>
                </c:pt>
                <c:pt idx="3">
                  <c:v>19.9</c:v>
                </c:pt>
                <c:pt idx="4">
                  <c:v>3</c:v>
                </c:pt>
                <c:pt idx="5">
                  <c:v>0</c:v>
                </c:pt>
                <c:pt idx="6">
                  <c:v>16.7</c:v>
                </c:pt>
                <c:pt idx="7">
                  <c:v>0</c:v>
                </c:pt>
                <c:pt idx="8">
                  <c:v>0</c:v>
                </c:pt>
                <c:pt idx="9">
                  <c:v>8</c:v>
                </c:pt>
                <c:pt idx="10">
                  <c:v>6.9</c:v>
                </c:pt>
                <c:pt idx="11">
                  <c:v>0</c:v>
                </c:pt>
                <c:pt idx="12">
                  <c:v>9</c:v>
                </c:pt>
                <c:pt idx="13">
                  <c:v>0</c:v>
                </c:pt>
                <c:pt idx="14">
                  <c:v>5</c:v>
                </c:pt>
                <c:pt idx="15">
                  <c:v>19.2</c:v>
                </c:pt>
                <c:pt idx="16">
                  <c:v>48.3</c:v>
                </c:pt>
                <c:pt idx="17">
                  <c:v>0</c:v>
                </c:pt>
                <c:pt idx="18">
                  <c:v>0</c:v>
                </c:pt>
                <c:pt idx="19">
                  <c:v>0</c:v>
                </c:pt>
                <c:pt idx="20">
                  <c:v>4</c:v>
                </c:pt>
                <c:pt idx="21">
                  <c:v>37.1</c:v>
                </c:pt>
                <c:pt idx="22">
                  <c:v>0</c:v>
                </c:pt>
                <c:pt idx="23">
                  <c:v>5</c:v>
                </c:pt>
                <c:pt idx="24">
                  <c:v>0</c:v>
                </c:pt>
                <c:pt idx="25">
                  <c:v>4</c:v>
                </c:pt>
                <c:pt idx="26">
                  <c:v>0</c:v>
                </c:pt>
                <c:pt idx="27">
                  <c:v>0</c:v>
                </c:pt>
                <c:pt idx="28">
                  <c:v>8.1</c:v>
                </c:pt>
                <c:pt idx="29">
                  <c:v>8.3</c:v>
                </c:pt>
                <c:pt idx="30">
                  <c:v>0</c:v>
                </c:pt>
                <c:pt idx="31">
                  <c:v>23.5</c:v>
                </c:pt>
                <c:pt idx="32">
                  <c:v>16.9</c:v>
                </c:pt>
                <c:pt idx="33">
                  <c:v>10.5</c:v>
                </c:pt>
                <c:pt idx="34">
                  <c:v>12.3</c:v>
                </c:pt>
                <c:pt idx="35">
                  <c:v>0</c:v>
                </c:pt>
                <c:pt idx="36">
                  <c:v>20</c:v>
                </c:pt>
                <c:pt idx="37">
                  <c:v>29.299999999999997</c:v>
                </c:pt>
                <c:pt idx="38">
                  <c:v>4</c:v>
                </c:pt>
                <c:pt idx="39">
                  <c:v>48</c:v>
                </c:pt>
                <c:pt idx="40">
                  <c:v>0</c:v>
                </c:pt>
                <c:pt idx="41">
                  <c:v>0</c:v>
                </c:pt>
                <c:pt idx="42">
                  <c:v>0</c:v>
                </c:pt>
                <c:pt idx="43">
                  <c:v>0</c:v>
                </c:pt>
                <c:pt idx="44">
                  <c:v>0</c:v>
                </c:pt>
                <c:pt idx="45">
                  <c:v>0</c:v>
                </c:pt>
                <c:pt idx="46">
                  <c:v>18.6</c:v>
                </c:pt>
                <c:pt idx="47">
                  <c:v>0</c:v>
                </c:pt>
                <c:pt idx="48">
                  <c:v>8.7</c:v>
                </c:pt>
                <c:pt idx="49">
                  <c:v>0</c:v>
                </c:pt>
                <c:pt idx="50">
                  <c:v>15.6</c:v>
                </c:pt>
                <c:pt idx="51">
                  <c:v>7</c:v>
                </c:pt>
              </c:numCache>
            </c:numRef>
          </c:val>
        </c:ser>
        <c:ser>
          <c:idx val="1"/>
          <c:order val="1"/>
          <c:tx>
            <c:v>kilpailut</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viikoittain!$M$2:$M$53</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10.3</c:v>
                </c:pt>
                <c:pt idx="16">
                  <c:v>11</c:v>
                </c:pt>
                <c:pt idx="17">
                  <c:v>0</c:v>
                </c:pt>
                <c:pt idx="18">
                  <c:v>0</c:v>
                </c:pt>
                <c:pt idx="19">
                  <c:v>0</c:v>
                </c:pt>
                <c:pt idx="20">
                  <c:v>24.4</c:v>
                </c:pt>
                <c:pt idx="21">
                  <c:v>12.6</c:v>
                </c:pt>
                <c:pt idx="22">
                  <c:v>12.2</c:v>
                </c:pt>
                <c:pt idx="23">
                  <c:v>5.9</c:v>
                </c:pt>
                <c:pt idx="24">
                  <c:v>22.8</c:v>
                </c:pt>
                <c:pt idx="25">
                  <c:v>17.7</c:v>
                </c:pt>
                <c:pt idx="26">
                  <c:v>8.1</c:v>
                </c:pt>
                <c:pt idx="27">
                  <c:v>0</c:v>
                </c:pt>
                <c:pt idx="28">
                  <c:v>22.3</c:v>
                </c:pt>
                <c:pt idx="29">
                  <c:v>2.45</c:v>
                </c:pt>
                <c:pt idx="30">
                  <c:v>7.9</c:v>
                </c:pt>
                <c:pt idx="31">
                  <c:v>3.2</c:v>
                </c:pt>
                <c:pt idx="32">
                  <c:v>4.3</c:v>
                </c:pt>
                <c:pt idx="33">
                  <c:v>0</c:v>
                </c:pt>
                <c:pt idx="34">
                  <c:v>7.8</c:v>
                </c:pt>
                <c:pt idx="35">
                  <c:v>42.4</c:v>
                </c:pt>
                <c:pt idx="36">
                  <c:v>0</c:v>
                </c:pt>
                <c:pt idx="37">
                  <c:v>0</c:v>
                </c:pt>
                <c:pt idx="38">
                  <c:v>17.8</c:v>
                </c:pt>
                <c:pt idx="39">
                  <c:v>0</c:v>
                </c:pt>
                <c:pt idx="40">
                  <c:v>10.3</c:v>
                </c:pt>
                <c:pt idx="41">
                  <c:v>7.2</c:v>
                </c:pt>
                <c:pt idx="42">
                  <c:v>0</c:v>
                </c:pt>
                <c:pt idx="43">
                  <c:v>0</c:v>
                </c:pt>
                <c:pt idx="44">
                  <c:v>0</c:v>
                </c:pt>
                <c:pt idx="45">
                  <c:v>12.8</c:v>
                </c:pt>
                <c:pt idx="46">
                  <c:v>0</c:v>
                </c:pt>
                <c:pt idx="47">
                  <c:v>0</c:v>
                </c:pt>
                <c:pt idx="48">
                  <c:v>0</c:v>
                </c:pt>
                <c:pt idx="49">
                  <c:v>0</c:v>
                </c:pt>
                <c:pt idx="50">
                  <c:v>0</c:v>
                </c:pt>
                <c:pt idx="51">
                  <c:v>11.8</c:v>
                </c:pt>
              </c:numCache>
            </c:numRef>
          </c:val>
        </c:ser>
        <c:overlap val="100"/>
        <c:gapWidth val="65"/>
        <c:axId val="17052835"/>
        <c:axId val="19257788"/>
      </c:barChart>
      <c:catAx>
        <c:axId val="17052835"/>
        <c:scaling>
          <c:orientation val="minMax"/>
        </c:scaling>
        <c:axPos val="b"/>
        <c:title>
          <c:tx>
            <c:rich>
              <a:bodyPr vert="horz" rot="0" anchor="ctr"/>
              <a:lstStyle/>
              <a:p>
                <a:pPr algn="ctr">
                  <a:defRPr/>
                </a:pPr>
                <a:r>
                  <a:rPr lang="en-US" cap="none" sz="900" b="1" i="0" u="none" baseline="0"/>
                  <a:t>viikko</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19257788"/>
        <c:crosses val="autoZero"/>
        <c:auto val="1"/>
        <c:lblOffset val="100"/>
        <c:tickMarkSkip val="4"/>
        <c:noMultiLvlLbl val="0"/>
      </c:catAx>
      <c:valAx>
        <c:axId val="19257788"/>
        <c:scaling>
          <c:orientation val="minMax"/>
        </c:scaling>
        <c:axPos val="l"/>
        <c:title>
          <c:tx>
            <c:rich>
              <a:bodyPr vert="horz" rot="-5400000" anchor="ctr"/>
              <a:lstStyle/>
              <a:p>
                <a:pPr algn="ctr">
                  <a:defRPr/>
                </a:pPr>
                <a:r>
                  <a:rPr lang="en-US" cap="none" sz="900" b="1" i="0" u="none" baseline="0"/>
                  <a:t>km</a:t>
                </a:r>
              </a:p>
            </c:rich>
          </c:tx>
          <c:layout/>
          <c:overlay val="0"/>
          <c:spPr>
            <a:noFill/>
            <a:ln>
              <a:noFill/>
            </a:ln>
          </c:spPr>
        </c:title>
        <c:majorGridlines/>
        <c:delete val="0"/>
        <c:numFmt formatCode="General" sourceLinked="1"/>
        <c:majorTickMark val="out"/>
        <c:minorTickMark val="none"/>
        <c:tickLblPos val="nextTo"/>
        <c:crossAx val="1705283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Aamusykkeiden keskiarvo eri viikkoina</a:t>
            </a:r>
          </a:p>
        </c:rich>
      </c:tx>
      <c:layout/>
      <c:spPr>
        <a:noFill/>
        <a:ln>
          <a:noFill/>
        </a:ln>
      </c:spPr>
    </c:title>
    <c:plotArea>
      <c:layout>
        <c:manualLayout>
          <c:xMode val="edge"/>
          <c:yMode val="edge"/>
          <c:x val="0"/>
          <c:y val="0.10525"/>
          <c:w val="0.989"/>
          <c:h val="0.8325"/>
        </c:manualLayout>
      </c:layout>
      <c:barChart>
        <c:barDir val="col"/>
        <c:grouping val="stacked"/>
        <c:varyColors val="0"/>
        <c:ser>
          <c:idx val="0"/>
          <c:order val="0"/>
          <c:tx>
            <c:v>leposyke</c:v>
          </c:tx>
          <c:invertIfNegative val="0"/>
          <c:extLst>
            <c:ext xmlns:c14="http://schemas.microsoft.com/office/drawing/2007/8/2/chart" uri="{6F2FDCE9-48DA-4B69-8628-5D25D57E5C99}">
              <c14:invertSolidFillFmt>
                <c14:spPr>
                  <a:solidFill>
                    <a:srgbClr val="000000"/>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viikoittain!$AH$2:$AH$53</c:f>
              <c:numCache>
                <c:ptCount val="52"/>
                <c:pt idx="0">
                  <c:v>51.5</c:v>
                </c:pt>
                <c:pt idx="1">
                  <c:v>46.333333333333336</c:v>
                </c:pt>
                <c:pt idx="2">
                  <c:v>48.333333333333336</c:v>
                </c:pt>
                <c:pt idx="3">
                  <c:v>52.666666666666664</c:v>
                </c:pt>
                <c:pt idx="4">
                  <c:v>50.8</c:v>
                </c:pt>
                <c:pt idx="5">
                  <c:v>58</c:v>
                </c:pt>
                <c:pt idx="6">
                  <c:v>50.4</c:v>
                </c:pt>
                <c:pt idx="7">
                  <c:v>52.333333333333336</c:v>
                </c:pt>
                <c:pt idx="8">
                  <c:v>48</c:v>
                </c:pt>
                <c:pt idx="9">
                  <c:v>52.166666666666664</c:v>
                </c:pt>
                <c:pt idx="10">
                  <c:v>48</c:v>
                </c:pt>
                <c:pt idx="11">
                  <c:v>44.4</c:v>
                </c:pt>
                <c:pt idx="12">
                  <c:v>50.857142857142854</c:v>
                </c:pt>
                <c:pt idx="13">
                  <c:v>46.714285714285715</c:v>
                </c:pt>
                <c:pt idx="14">
                  <c:v>43.666666666666664</c:v>
                </c:pt>
                <c:pt idx="15">
                  <c:v>45.42857142857143</c:v>
                </c:pt>
                <c:pt idx="16">
                  <c:v>46.666666666666664</c:v>
                </c:pt>
                <c:pt idx="17">
                  <c:v>47.333333333333336</c:v>
                </c:pt>
                <c:pt idx="18">
                  <c:v>42.57142857142857</c:v>
                </c:pt>
                <c:pt idx="19">
                  <c:v>42.57142857142857</c:v>
                </c:pt>
                <c:pt idx="20">
                  <c:v>45</c:v>
                </c:pt>
                <c:pt idx="21">
                  <c:v>54</c:v>
                </c:pt>
                <c:pt idx="22">
                  <c:v>50.4</c:v>
                </c:pt>
                <c:pt idx="23">
                  <c:v>49.42857142857143</c:v>
                </c:pt>
                <c:pt idx="24">
                  <c:v>46.42857142857143</c:v>
                </c:pt>
                <c:pt idx="25">
                  <c:v>47.8</c:v>
                </c:pt>
                <c:pt idx="26">
                  <c:v>48.8</c:v>
                </c:pt>
                <c:pt idx="27">
                  <c:v>51.666666666666664</c:v>
                </c:pt>
                <c:pt idx="28">
                  <c:v>49</c:v>
                </c:pt>
                <c:pt idx="29">
                  <c:v>46.5</c:v>
                </c:pt>
                <c:pt idx="30">
                  <c:v>46.4</c:v>
                </c:pt>
                <c:pt idx="31">
                  <c:v>49.666666666666664</c:v>
                </c:pt>
                <c:pt idx="32">
                  <c:v>45</c:v>
                </c:pt>
                <c:pt idx="33">
                  <c:v>49.333333333333336</c:v>
                </c:pt>
                <c:pt idx="34">
                  <c:v>48.25</c:v>
                </c:pt>
                <c:pt idx="35">
                  <c:v>48</c:v>
                </c:pt>
                <c:pt idx="36">
                  <c:v>48.6</c:v>
                </c:pt>
                <c:pt idx="37">
                  <c:v>48.142857142857146</c:v>
                </c:pt>
                <c:pt idx="38">
                  <c:v>45.857142857142854</c:v>
                </c:pt>
                <c:pt idx="39">
                  <c:v>48.166666666666664</c:v>
                </c:pt>
                <c:pt idx="40">
                  <c:v>48.42857142857143</c:v>
                </c:pt>
                <c:pt idx="41">
                  <c:v>54.4</c:v>
                </c:pt>
                <c:pt idx="42">
                  <c:v>54.333333333333336</c:v>
                </c:pt>
                <c:pt idx="43">
                  <c:v>57.666666666666664</c:v>
                </c:pt>
                <c:pt idx="44">
                  <c:v>57.666666666666664</c:v>
                </c:pt>
                <c:pt idx="45">
                  <c:v>54</c:v>
                </c:pt>
                <c:pt idx="46">
                  <c:v>55.5</c:v>
                </c:pt>
                <c:pt idx="47">
                  <c:v>0</c:v>
                </c:pt>
                <c:pt idx="48">
                  <c:v>0</c:v>
                </c:pt>
                <c:pt idx="49">
                  <c:v>0</c:v>
                </c:pt>
                <c:pt idx="50">
                  <c:v>0</c:v>
                </c:pt>
                <c:pt idx="51">
                  <c:v>0</c:v>
                </c:pt>
              </c:numCache>
            </c:numRef>
          </c:val>
        </c:ser>
        <c:ser>
          <c:idx val="1"/>
          <c:order val="1"/>
          <c:tx>
            <c:v>ortostaasi</c:v>
          </c:tx>
          <c:invertIfNegative val="0"/>
          <c:extLst>
            <c:ext xmlns:c14="http://schemas.microsoft.com/office/drawing/2007/8/2/chart" uri="{6F2FDCE9-48DA-4B69-8628-5D25D57E5C99}">
              <c14:invertSolidFillFmt>
                <c14:spPr>
                  <a:solidFill>
                    <a:srgbClr val="000000"/>
                  </a:solidFill>
                </c14:spPr>
              </c14:invertSolidFillFmt>
            </c:ext>
          </c:extLst>
          <c:cat>
            <c:numRef>
              <c:f>viikoittain!$A$2:$A$53</c:f>
              <c:numCache>
                <c:ptCount val="52"/>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numCache>
            </c:numRef>
          </c:cat>
          <c:val>
            <c:numRef>
              <c:f>viikoittain!$AJ$2:$AJ$53</c:f>
              <c:numCache>
                <c:ptCount val="52"/>
                <c:pt idx="0">
                  <c:v>19.166666666666668</c:v>
                </c:pt>
                <c:pt idx="1">
                  <c:v>12.333333333333334</c:v>
                </c:pt>
                <c:pt idx="2">
                  <c:v>11.833333333333334</c:v>
                </c:pt>
                <c:pt idx="3">
                  <c:v>13.333333333333334</c:v>
                </c:pt>
                <c:pt idx="4">
                  <c:v>13.2</c:v>
                </c:pt>
                <c:pt idx="5">
                  <c:v>12</c:v>
                </c:pt>
                <c:pt idx="6">
                  <c:v>12</c:v>
                </c:pt>
                <c:pt idx="7">
                  <c:v>14.5</c:v>
                </c:pt>
                <c:pt idx="8">
                  <c:v>10.833333333333334</c:v>
                </c:pt>
                <c:pt idx="9">
                  <c:v>8.833333333333334</c:v>
                </c:pt>
                <c:pt idx="10">
                  <c:v>9</c:v>
                </c:pt>
                <c:pt idx="11">
                  <c:v>11.2</c:v>
                </c:pt>
                <c:pt idx="12">
                  <c:v>14.571428571428571</c:v>
                </c:pt>
                <c:pt idx="13">
                  <c:v>15</c:v>
                </c:pt>
                <c:pt idx="14">
                  <c:v>10.666666666666666</c:v>
                </c:pt>
                <c:pt idx="15">
                  <c:v>7.285714285714286</c:v>
                </c:pt>
                <c:pt idx="16">
                  <c:v>6.333333333333333</c:v>
                </c:pt>
                <c:pt idx="17">
                  <c:v>10.666666666666666</c:v>
                </c:pt>
                <c:pt idx="18">
                  <c:v>9.714285714285714</c:v>
                </c:pt>
                <c:pt idx="19">
                  <c:v>7.285714285714286</c:v>
                </c:pt>
                <c:pt idx="20">
                  <c:v>10.5</c:v>
                </c:pt>
                <c:pt idx="21">
                  <c:v>7.333333333333333</c:v>
                </c:pt>
                <c:pt idx="22">
                  <c:v>11.4</c:v>
                </c:pt>
                <c:pt idx="23">
                  <c:v>14.571428571428571</c:v>
                </c:pt>
                <c:pt idx="24">
                  <c:v>12.428571428571429</c:v>
                </c:pt>
                <c:pt idx="25">
                  <c:v>12.4</c:v>
                </c:pt>
                <c:pt idx="26">
                  <c:v>17.2</c:v>
                </c:pt>
                <c:pt idx="27">
                  <c:v>15.666666666666666</c:v>
                </c:pt>
                <c:pt idx="28">
                  <c:v>12.833333333333334</c:v>
                </c:pt>
                <c:pt idx="29">
                  <c:v>11</c:v>
                </c:pt>
                <c:pt idx="30">
                  <c:v>18.8</c:v>
                </c:pt>
                <c:pt idx="31">
                  <c:v>15</c:v>
                </c:pt>
                <c:pt idx="32">
                  <c:v>14.4</c:v>
                </c:pt>
                <c:pt idx="33">
                  <c:v>17.666666666666668</c:v>
                </c:pt>
                <c:pt idx="34">
                  <c:v>13</c:v>
                </c:pt>
                <c:pt idx="35">
                  <c:v>12</c:v>
                </c:pt>
                <c:pt idx="36">
                  <c:v>17.6</c:v>
                </c:pt>
                <c:pt idx="37">
                  <c:v>13.142857142857142</c:v>
                </c:pt>
                <c:pt idx="38">
                  <c:v>13.857142857142858</c:v>
                </c:pt>
                <c:pt idx="39">
                  <c:v>8.833333333333334</c:v>
                </c:pt>
                <c:pt idx="40">
                  <c:v>12.285714285714286</c:v>
                </c:pt>
                <c:pt idx="41">
                  <c:v>11.4</c:v>
                </c:pt>
                <c:pt idx="42">
                  <c:v>18.166666666666668</c:v>
                </c:pt>
                <c:pt idx="43">
                  <c:v>23.166666666666668</c:v>
                </c:pt>
                <c:pt idx="44">
                  <c:v>18.5</c:v>
                </c:pt>
                <c:pt idx="45">
                  <c:v>22.5</c:v>
                </c:pt>
                <c:pt idx="46">
                  <c:v>16</c:v>
                </c:pt>
                <c:pt idx="47">
                  <c:v>0</c:v>
                </c:pt>
                <c:pt idx="48">
                  <c:v>0</c:v>
                </c:pt>
                <c:pt idx="49">
                  <c:v>0</c:v>
                </c:pt>
                <c:pt idx="50">
                  <c:v>0</c:v>
                </c:pt>
                <c:pt idx="51">
                  <c:v>0</c:v>
                </c:pt>
              </c:numCache>
            </c:numRef>
          </c:val>
        </c:ser>
        <c:overlap val="100"/>
        <c:gapWidth val="75"/>
        <c:axId val="39102365"/>
        <c:axId val="16376966"/>
      </c:barChart>
      <c:catAx>
        <c:axId val="39102365"/>
        <c:scaling>
          <c:orientation val="minMax"/>
        </c:scaling>
        <c:axPos val="b"/>
        <c:title>
          <c:tx>
            <c:rich>
              <a:bodyPr vert="horz" rot="0" anchor="ctr"/>
              <a:lstStyle/>
              <a:p>
                <a:pPr algn="ctr">
                  <a:defRPr/>
                </a:pPr>
                <a:r>
                  <a:rPr lang="en-US" cap="none" sz="875" b="1" i="0" u="none" baseline="0"/>
                  <a:t>vk</a:t>
                </a:r>
              </a:p>
            </c:rich>
          </c:tx>
          <c:layout/>
          <c:overlay val="0"/>
          <c:spPr>
            <a:noFill/>
            <a:ln>
              <a:noFill/>
            </a:ln>
          </c:spPr>
        </c:title>
        <c:delete val="0"/>
        <c:numFmt formatCode="General" sourceLinked="1"/>
        <c:majorTickMark val="out"/>
        <c:minorTickMark val="none"/>
        <c:tickLblPos val="nextTo"/>
        <c:crossAx val="16376966"/>
        <c:crosses val="autoZero"/>
        <c:auto val="1"/>
        <c:lblOffset val="100"/>
        <c:noMultiLvlLbl val="0"/>
      </c:catAx>
      <c:valAx>
        <c:axId val="16376966"/>
        <c:scaling>
          <c:orientation val="minMax"/>
        </c:scaling>
        <c:axPos val="l"/>
        <c:title>
          <c:tx>
            <c:rich>
              <a:bodyPr vert="horz" rot="-5400000" anchor="ctr"/>
              <a:lstStyle/>
              <a:p>
                <a:pPr algn="ctr">
                  <a:defRPr/>
                </a:pPr>
                <a:r>
                  <a:rPr lang="en-US" cap="none" sz="875" b="1" i="0" u="none" baseline="0"/>
                  <a:t>syke</a:t>
                </a:r>
              </a:p>
            </c:rich>
          </c:tx>
          <c:layout/>
          <c:overlay val="0"/>
          <c:spPr>
            <a:noFill/>
            <a:ln>
              <a:noFill/>
            </a:ln>
          </c:spPr>
        </c:title>
        <c:majorGridlines/>
        <c:delete val="0"/>
        <c:numFmt formatCode="General" sourceLinked="1"/>
        <c:majorTickMark val="out"/>
        <c:minorTickMark val="none"/>
        <c:tickLblPos val="nextTo"/>
        <c:crossAx val="39102365"/>
        <c:crossesAt val="1"/>
        <c:crossBetween val="between"/>
        <c:dispUnits/>
      </c:valAx>
      <c:dTable>
        <c:showHorzBorder val="1"/>
        <c:showVertBorder val="1"/>
        <c:showOutline val="0"/>
        <c:showKeys val="1"/>
        <c:spPr>
          <a:ln w="3175">
            <a:solidFill/>
            <a:prstDash val="sysDot"/>
          </a:ln>
        </c:spPr>
        <c:txPr>
          <a:bodyPr vert="horz" rot="0"/>
          <a:lstStyle/>
          <a:p>
            <a:pPr>
              <a:defRPr lang="en-US" cap="none" sz="800" b="0" i="0" u="none" baseline="0"/>
            </a:pPr>
          </a:p>
        </c:txPr>
      </c:dTable>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Kaavio4"/>
  <sheetViews>
    <sheetView workbookViewId="0" zoomToFit="1"/>
  </sheetViews>
  <pageMargins left="0.75" right="0.75" top="1" bottom="1" header="0.5" footer="0.5"/>
  <pageSetup horizontalDpi="600" verticalDpi="600" orientation="landscape" paperSize="9"/>
  <headerFooter>
    <oddHeader>&amp;A</oddHeader>
  </headerFooter>
  <drawing r:id="rId1"/>
</chartsheet>
</file>

<file path=xl/chartsheets/sheet2.xml><?xml version="1.0" encoding="utf-8"?>
<chartsheet xmlns="http://schemas.openxmlformats.org/spreadsheetml/2006/main" xmlns:r="http://schemas.openxmlformats.org/officeDocument/2006/relationships">
  <sheetPr codeName="Kaavio5"/>
  <sheetViews>
    <sheetView workbookViewId="0" zoomToFit="1"/>
  </sheetViews>
  <pageMargins left="0.75" right="0.75" top="1" bottom="1" header="0.5" footer="0.5"/>
  <pageSetup horizontalDpi="600" verticalDpi="600" orientation="landscape" paperSize="9"/>
  <headerFooter>
    <oddHeader>&amp;A</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4921259845" footer="0.492125984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Kaavio8"/>
  <sheetViews>
    <sheetView workbookViewId="0" zoomToFit="1"/>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38750"/>
    <xdr:graphicFrame>
      <xdr:nvGraphicFramePr>
        <xdr:cNvPr id="1" name="Chart 1"/>
        <xdr:cNvGraphicFramePr/>
      </xdr:nvGraphicFramePr>
      <xdr:xfrm>
        <a:off x="0" y="0"/>
        <a:ext cx="9563100" cy="5238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38750"/>
    <xdr:graphicFrame>
      <xdr:nvGraphicFramePr>
        <xdr:cNvPr id="1" name="Shape 1025"/>
        <xdr:cNvGraphicFramePr/>
      </xdr:nvGraphicFramePr>
      <xdr:xfrm>
        <a:off x="0" y="0"/>
        <a:ext cx="9563100" cy="5238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38750"/>
    <xdr:graphicFrame>
      <xdr:nvGraphicFramePr>
        <xdr:cNvPr id="1" name="Shape 1025"/>
        <xdr:cNvGraphicFramePr/>
      </xdr:nvGraphicFramePr>
      <xdr:xfrm>
        <a:off x="0" y="0"/>
        <a:ext cx="9563100" cy="52387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38750"/>
    <xdr:graphicFrame>
      <xdr:nvGraphicFramePr>
        <xdr:cNvPr id="1" name="Shape 1025"/>
        <xdr:cNvGraphicFramePr/>
      </xdr:nvGraphicFramePr>
      <xdr:xfrm>
        <a:off x="0" y="0"/>
        <a:ext cx="9563100" cy="5238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38750"/>
    <xdr:graphicFrame>
      <xdr:nvGraphicFramePr>
        <xdr:cNvPr id="1" name="Shape 1025"/>
        <xdr:cNvGraphicFramePr/>
      </xdr:nvGraphicFramePr>
      <xdr:xfrm>
        <a:off x="0" y="0"/>
        <a:ext cx="9563100" cy="5238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Z866"/>
  <sheetViews>
    <sheetView showGridLines="0" tabSelected="1" zoomScale="85" zoomScaleNormal="85" workbookViewId="0" topLeftCell="A1">
      <pane xSplit="2" ySplit="2" topLeftCell="D3" activePane="bottomRight" state="frozen"/>
      <selection pane="topLeft" activeCell="A1" sqref="A1"/>
      <selection pane="topRight" activeCell="C1" sqref="C1"/>
      <selection pane="bottomLeft" activeCell="A3" sqref="A3"/>
      <selection pane="bottomRight" activeCell="AR1" sqref="AR1:BK16384"/>
    </sheetView>
  </sheetViews>
  <sheetFormatPr defaultColWidth="9.33203125" defaultRowHeight="10.5" customHeight="1"/>
  <cols>
    <col min="1" max="1" width="3.16015625" style="59" customWidth="1"/>
    <col min="2" max="2" width="10.5" style="84" customWidth="1"/>
    <col min="3" max="3" width="6" style="293" bestFit="1" customWidth="1"/>
    <col min="4" max="4" width="6" style="284" bestFit="1" customWidth="1"/>
    <col min="5" max="5" width="4.83203125" style="80" customWidth="1"/>
    <col min="6" max="6" width="5.33203125" style="80" bestFit="1" customWidth="1"/>
    <col min="7" max="7" width="4.83203125" style="80" customWidth="1"/>
    <col min="8" max="9" width="5.33203125" style="80" bestFit="1" customWidth="1"/>
    <col min="10" max="10" width="5.33203125" style="81" bestFit="1" customWidth="1"/>
    <col min="11" max="11" width="4.33203125" style="28" customWidth="1"/>
    <col min="12" max="12" width="3.66015625" style="30" customWidth="1"/>
    <col min="13" max="13" width="3.16015625" style="82" customWidth="1"/>
    <col min="14" max="14" width="3.5" style="83" customWidth="1"/>
    <col min="15" max="15" width="10.66015625" style="211" customWidth="1"/>
    <col min="16" max="16" width="10.66015625" style="221" customWidth="1"/>
    <col min="17" max="17" width="5.16015625" style="225" customWidth="1"/>
    <col min="18" max="19" width="4.66015625" style="70" customWidth="1"/>
    <col min="20" max="20" width="5.33203125" style="29" bestFit="1" customWidth="1"/>
    <col min="21" max="21" width="4.66015625" style="29" customWidth="1"/>
    <col min="22" max="22" width="4.66015625" style="30" customWidth="1"/>
    <col min="23" max="23" width="4.16015625" style="28" customWidth="1"/>
    <col min="24" max="24" width="4" style="83" customWidth="1"/>
    <col min="25" max="25" width="5.16015625" style="140" customWidth="1"/>
    <col min="26" max="26" width="3.83203125" style="185" customWidth="1"/>
    <col min="27" max="27" width="4.16015625" style="34" customWidth="1"/>
    <col min="28" max="28" width="4.83203125" style="32" customWidth="1"/>
    <col min="29" max="29" width="4.5" style="33" customWidth="1"/>
    <col min="30" max="30" width="4.83203125" style="33" customWidth="1"/>
    <col min="31" max="34" width="4.5" style="33" customWidth="1"/>
    <col min="35" max="35" width="4.5" style="34" customWidth="1"/>
    <col min="36" max="36" width="4" style="30" customWidth="1"/>
    <col min="37" max="37" width="4.33203125" style="140" customWidth="1"/>
    <col min="38" max="38" width="5.66015625" style="185" customWidth="1"/>
    <col min="39" max="39" width="5.33203125" style="33" customWidth="1"/>
    <col min="40" max="40" width="4.5" style="33" customWidth="1"/>
    <col min="41" max="41" width="4.33203125" style="34" customWidth="1"/>
    <col min="42" max="42" width="4.5" style="352" bestFit="1" customWidth="1"/>
    <col min="43" max="43" width="159.5" style="369" customWidth="1"/>
    <col min="44" max="16384" width="9.33203125" style="59" customWidth="1"/>
  </cols>
  <sheetData>
    <row r="1" spans="1:234" ht="10.5" customHeight="1">
      <c r="A1" s="483" t="s">
        <v>44</v>
      </c>
      <c r="B1" s="484"/>
      <c r="C1" s="289">
        <f>(C18+C34+C50+C66+C82+C98+C114+C130+C146+C162+C178+C194+C210+C226+C242+C258+C274+C290+C306+C322+C338+C354+C370+C386+C402+C418+C434+C450+C466+C482+C498+C514+C530+C546+C562+C578+C594+C610+C626+C642+C658+C674+C690+C706+C722+C738+C754+C770+C786+C802+C818+C834)/60</f>
        <v>530.2166666666667</v>
      </c>
      <c r="D1" s="281">
        <f aca="true" t="shared" si="0" ref="D1:J1">(D18+D34+D50+D66+D82+D98+D114+D130+D146+D162+D178+D194+D210+D226+D242+D258+D274+D290+D306+D322+D338+D354+D370+D386+D402+D418+D434+D450+D466+D482+D498+D514+D530+D546+D562+D578+D594+D610+D626+D642+D658+D674+D690+D706+D722+D738+D754+D770+D786+D802+D818+D834)/60</f>
        <v>431.75</v>
      </c>
      <c r="E1" s="270">
        <f t="shared" si="0"/>
        <v>23.5</v>
      </c>
      <c r="F1" s="270">
        <f t="shared" si="0"/>
        <v>31.083333333333332</v>
      </c>
      <c r="G1" s="270">
        <f t="shared" si="0"/>
        <v>16.383333333333333</v>
      </c>
      <c r="H1" s="270">
        <f t="shared" si="0"/>
        <v>2.316666666666667</v>
      </c>
      <c r="I1" s="270">
        <f>(I18+I34+I50+I66+I82+I98+I114+I130+I146+I162+I178+I194+I210+I226+I242+I258+I274+I290+I306+I322+I338+I354+I370+I386+I402+I418+I434+I450+I466+I482+I498+I514+I530+I546+I562+I578+I594+I610+I626+I642+I658+I674+I690+I706+I722+I738+I754+I770+I786+I802+I818+I834)/60</f>
        <v>25.183333333333334</v>
      </c>
      <c r="J1" s="271">
        <f t="shared" si="0"/>
        <v>0</v>
      </c>
      <c r="K1" s="251"/>
      <c r="L1" s="252"/>
      <c r="M1" s="253"/>
      <c r="N1" s="254"/>
      <c r="O1" s="255"/>
      <c r="P1" s="256"/>
      <c r="Q1" s="278">
        <f aca="true" t="shared" si="1" ref="Q1:V1">Q17+Q33+Q49+Q65+Q81+Q97+Q113+Q129+Q145+Q161+Q177+Q193+Q209+Q225+Q241+Q257+Q273+Q289+Q305+Q321+Q337+Q353+Q369+Q385+Q401+Q417+Q433+Q449+Q465+Q481+Q497+Q513+Q529+Q545+Q561+Q577+Q593+Q609+Q625+Q641+Q657+Q673+Q689+Q705+Q721+Q737+Q753+Q769+Q785+Q801+Q817+Q833</f>
        <v>5323.000000000001</v>
      </c>
      <c r="R1" s="279">
        <f t="shared" si="1"/>
        <v>195</v>
      </c>
      <c r="S1" s="249">
        <f t="shared" si="1"/>
        <v>810</v>
      </c>
      <c r="T1" s="249">
        <f t="shared" si="1"/>
        <v>3505</v>
      </c>
      <c r="U1" s="249">
        <f t="shared" si="1"/>
        <v>234</v>
      </c>
      <c r="V1" s="250">
        <f t="shared" si="1"/>
        <v>550</v>
      </c>
      <c r="W1" s="487" t="s">
        <v>72</v>
      </c>
      <c r="X1" s="488"/>
      <c r="Y1" s="257" t="s">
        <v>189</v>
      </c>
      <c r="Z1" s="302" t="s">
        <v>84</v>
      </c>
      <c r="AA1" s="250" t="s">
        <v>84</v>
      </c>
      <c r="AB1" s="440"/>
      <c r="AC1" s="249"/>
      <c r="AD1" s="249"/>
      <c r="AE1" s="249"/>
      <c r="AF1" s="249"/>
      <c r="AG1" s="249"/>
      <c r="AH1" s="249"/>
      <c r="AI1" s="250"/>
      <c r="AJ1" s="252"/>
      <c r="AK1" s="257"/>
      <c r="AL1" s="302"/>
      <c r="AM1" s="249"/>
      <c r="AN1" s="249"/>
      <c r="AO1" s="250"/>
      <c r="AP1" s="249">
        <f>AP17+AP33+AP49+AP65+AP81+AP97+AP113+AP129+AP145+AP161+AP177+AP193+AP209+AP225+AP241+AP257+AP273+AP289+AP305+AP321+AP337+AP353+AP369+AP385+AP401+AP417+AP433+AP449+AP465+AP481+AP497+AP513+AP529+AP545+AP561+AP577+AP593+AP609+AP625+AP641+AP657+AP673+AP689+AP705+AP721+AP737+AP753+AP769+AP785+AP801+AP817+AP833</f>
        <v>324</v>
      </c>
      <c r="AQ1" s="365" t="s">
        <v>58</v>
      </c>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c r="DV1" s="258"/>
      <c r="DW1" s="258"/>
      <c r="DX1" s="258"/>
      <c r="DY1" s="258"/>
      <c r="DZ1" s="258"/>
      <c r="EA1" s="258"/>
      <c r="EB1" s="258"/>
      <c r="EC1" s="258"/>
      <c r="ED1" s="258"/>
      <c r="EE1" s="258"/>
      <c r="EF1" s="258"/>
      <c r="EG1" s="258"/>
      <c r="EH1" s="258"/>
      <c r="EI1" s="258"/>
      <c r="EJ1" s="258"/>
      <c r="EK1" s="258"/>
      <c r="EL1" s="258"/>
      <c r="EM1" s="258"/>
      <c r="EN1" s="258"/>
      <c r="EO1" s="258"/>
      <c r="EP1" s="258"/>
      <c r="EQ1" s="258"/>
      <c r="ER1" s="258"/>
      <c r="ES1" s="258"/>
      <c r="ET1" s="258"/>
      <c r="EU1" s="258"/>
      <c r="EV1" s="258"/>
      <c r="EW1" s="258"/>
      <c r="EX1" s="258"/>
      <c r="EY1" s="258"/>
      <c r="EZ1" s="258"/>
      <c r="FA1" s="258"/>
      <c r="FB1" s="258"/>
      <c r="FC1" s="258"/>
      <c r="FD1" s="258"/>
      <c r="FE1" s="258"/>
      <c r="FF1" s="258"/>
      <c r="FG1" s="258"/>
      <c r="FH1" s="258"/>
      <c r="FI1" s="258"/>
      <c r="FJ1" s="258"/>
      <c r="FK1" s="258"/>
      <c r="FL1" s="258"/>
      <c r="FM1" s="258"/>
      <c r="FN1" s="258"/>
      <c r="FO1" s="258"/>
      <c r="FP1" s="258"/>
      <c r="FQ1" s="258"/>
      <c r="FR1" s="258"/>
      <c r="FS1" s="258"/>
      <c r="FT1" s="258"/>
      <c r="FU1" s="258"/>
      <c r="FV1" s="258"/>
      <c r="FW1" s="258"/>
      <c r="FX1" s="258"/>
      <c r="FY1" s="258"/>
      <c r="FZ1" s="258"/>
      <c r="GA1" s="258"/>
      <c r="GB1" s="258"/>
      <c r="GC1" s="258"/>
      <c r="GD1" s="258"/>
      <c r="GE1" s="258"/>
      <c r="GF1" s="258"/>
      <c r="GG1" s="258"/>
      <c r="GH1" s="258"/>
      <c r="GI1" s="258"/>
      <c r="GJ1" s="258"/>
      <c r="GK1" s="258"/>
      <c r="GL1" s="258"/>
      <c r="GM1" s="258"/>
      <c r="GN1" s="258"/>
      <c r="GO1" s="258"/>
      <c r="GP1" s="258"/>
      <c r="GQ1" s="258"/>
      <c r="GR1" s="258"/>
      <c r="GS1" s="258"/>
      <c r="GT1" s="258"/>
      <c r="GU1" s="258"/>
      <c r="GV1" s="258"/>
      <c r="GW1" s="258"/>
      <c r="GX1" s="258"/>
      <c r="GY1" s="258"/>
      <c r="GZ1" s="258"/>
      <c r="HA1" s="258"/>
      <c r="HB1" s="258"/>
      <c r="HC1" s="258"/>
      <c r="HD1" s="258"/>
      <c r="HE1" s="258"/>
      <c r="HF1" s="258"/>
      <c r="HG1" s="258"/>
      <c r="HH1" s="258"/>
      <c r="HI1" s="258"/>
      <c r="HJ1" s="258"/>
      <c r="HK1" s="258"/>
      <c r="HL1" s="258"/>
      <c r="HM1" s="258"/>
      <c r="HN1" s="258"/>
      <c r="HO1" s="258"/>
      <c r="HP1" s="258"/>
      <c r="HQ1" s="258"/>
      <c r="HR1" s="258"/>
      <c r="HS1" s="258"/>
      <c r="HT1" s="258"/>
      <c r="HU1" s="258"/>
      <c r="HV1" s="258"/>
      <c r="HW1" s="258"/>
      <c r="HX1" s="258"/>
      <c r="HY1" s="258"/>
      <c r="HZ1" s="258"/>
    </row>
    <row r="2" spans="1:43" s="269" customFormat="1" ht="10.5" customHeight="1" thickBot="1">
      <c r="A2" s="485"/>
      <c r="B2" s="486"/>
      <c r="C2" s="290" t="s">
        <v>45</v>
      </c>
      <c r="D2" s="267" t="s">
        <v>46</v>
      </c>
      <c r="E2" s="259" t="s">
        <v>82</v>
      </c>
      <c r="F2" s="259" t="s">
        <v>83</v>
      </c>
      <c r="G2" s="259" t="s">
        <v>47</v>
      </c>
      <c r="H2" s="259" t="s">
        <v>36</v>
      </c>
      <c r="I2" s="259" t="s">
        <v>43</v>
      </c>
      <c r="J2" s="260" t="s">
        <v>49</v>
      </c>
      <c r="K2" s="261" t="s">
        <v>50</v>
      </c>
      <c r="L2" s="260" t="s">
        <v>51</v>
      </c>
      <c r="M2" s="262"/>
      <c r="N2" s="263"/>
      <c r="O2" s="264" t="s">
        <v>52</v>
      </c>
      <c r="P2" s="265"/>
      <c r="Q2" s="266" t="s">
        <v>70</v>
      </c>
      <c r="R2" s="267" t="s">
        <v>71</v>
      </c>
      <c r="S2" s="267" t="s">
        <v>54</v>
      </c>
      <c r="T2" s="259" t="s">
        <v>55</v>
      </c>
      <c r="U2" s="259" t="s">
        <v>56</v>
      </c>
      <c r="V2" s="260" t="s">
        <v>57</v>
      </c>
      <c r="W2" s="261" t="s">
        <v>53</v>
      </c>
      <c r="X2" s="263" t="s">
        <v>73</v>
      </c>
      <c r="Y2" s="268" t="s">
        <v>77</v>
      </c>
      <c r="Z2" s="303" t="s">
        <v>81</v>
      </c>
      <c r="AA2" s="304" t="s">
        <v>76</v>
      </c>
      <c r="AB2" s="441" t="s">
        <v>29</v>
      </c>
      <c r="AC2" s="345" t="s">
        <v>64</v>
      </c>
      <c r="AD2" s="345" t="s">
        <v>41</v>
      </c>
      <c r="AE2" s="345" t="s">
        <v>26</v>
      </c>
      <c r="AF2" s="345" t="s">
        <v>27</v>
      </c>
      <c r="AG2" s="345" t="s">
        <v>21</v>
      </c>
      <c r="AH2" s="345" t="s">
        <v>28</v>
      </c>
      <c r="AI2" s="304" t="s">
        <v>62</v>
      </c>
      <c r="AJ2" s="260" t="s">
        <v>66</v>
      </c>
      <c r="AK2" s="268" t="s">
        <v>68</v>
      </c>
      <c r="AL2" s="455" t="s">
        <v>107</v>
      </c>
      <c r="AM2" s="456" t="s">
        <v>108</v>
      </c>
      <c r="AN2" s="456" t="s">
        <v>109</v>
      </c>
      <c r="AO2" s="304" t="s">
        <v>69</v>
      </c>
      <c r="AP2" s="346" t="s">
        <v>78</v>
      </c>
      <c r="AQ2" s="366"/>
    </row>
    <row r="3" spans="1:234" s="277" customFormat="1" ht="10.5" customHeight="1">
      <c r="A3" s="469" t="s">
        <v>51</v>
      </c>
      <c r="B3" s="470">
        <v>38656</v>
      </c>
      <c r="C3" s="291">
        <f>SUM(D3:J4)</f>
        <v>0</v>
      </c>
      <c r="D3" s="282"/>
      <c r="E3" s="272"/>
      <c r="F3" s="272"/>
      <c r="G3" s="272"/>
      <c r="H3" s="272"/>
      <c r="I3" s="272"/>
      <c r="J3" s="273"/>
      <c r="K3" s="49"/>
      <c r="L3" s="50"/>
      <c r="M3" s="76"/>
      <c r="N3" s="77"/>
      <c r="O3" s="274"/>
      <c r="P3" s="275"/>
      <c r="Q3" s="446">
        <f>SUM(R3:R4,T3:T4)+SUM(S3:S4)*1.5+SUM(U3:U4)/3+SUM(V3:V4)*0.6</f>
        <v>0</v>
      </c>
      <c r="R3" s="276"/>
      <c r="S3" s="276"/>
      <c r="T3" s="43"/>
      <c r="U3" s="43"/>
      <c r="V3" s="50"/>
      <c r="W3" s="49"/>
      <c r="X3" s="77"/>
      <c r="Y3" s="139"/>
      <c r="Z3" s="305"/>
      <c r="AA3" s="44"/>
      <c r="AB3" s="45"/>
      <c r="AC3" s="46"/>
      <c r="AD3" s="46"/>
      <c r="AE3" s="46"/>
      <c r="AF3" s="46"/>
      <c r="AG3" s="46"/>
      <c r="AH3" s="46"/>
      <c r="AI3" s="44"/>
      <c r="AJ3" s="50"/>
      <c r="AK3" s="347" t="s">
        <v>99</v>
      </c>
      <c r="AL3" s="305"/>
      <c r="AM3" s="46"/>
      <c r="AN3" s="46"/>
      <c r="AO3" s="44"/>
      <c r="AP3" s="348"/>
      <c r="AQ3" s="489" t="s">
        <v>24</v>
      </c>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row>
    <row r="4" spans="1:43" s="95" customFormat="1" ht="10.5" customHeight="1">
      <c r="A4" s="467"/>
      <c r="B4" s="468"/>
      <c r="C4" s="292"/>
      <c r="D4" s="283"/>
      <c r="E4" s="87"/>
      <c r="F4" s="87"/>
      <c r="G4" s="87"/>
      <c r="H4" s="87"/>
      <c r="I4" s="87"/>
      <c r="J4" s="88"/>
      <c r="K4" s="89"/>
      <c r="L4" s="90"/>
      <c r="M4" s="91"/>
      <c r="N4" s="92"/>
      <c r="O4" s="212"/>
      <c r="P4" s="222"/>
      <c r="Q4" s="319"/>
      <c r="R4" s="93"/>
      <c r="S4" s="93"/>
      <c r="T4" s="94"/>
      <c r="U4" s="94"/>
      <c r="V4" s="90"/>
      <c r="W4" s="89"/>
      <c r="X4" s="92"/>
      <c r="Y4" s="182"/>
      <c r="Z4" s="184"/>
      <c r="AA4" s="306"/>
      <c r="AB4" s="442"/>
      <c r="AC4" s="349"/>
      <c r="AD4" s="349"/>
      <c r="AE4" s="349"/>
      <c r="AF4" s="349"/>
      <c r="AG4" s="349"/>
      <c r="AH4" s="349"/>
      <c r="AI4" s="306"/>
      <c r="AJ4" s="90">
        <v>9</v>
      </c>
      <c r="AK4" s="182"/>
      <c r="AL4" s="184"/>
      <c r="AM4" s="349"/>
      <c r="AN4" s="349"/>
      <c r="AO4" s="306"/>
      <c r="AP4" s="350"/>
      <c r="AQ4" s="490"/>
    </row>
    <row r="5" spans="1:234" s="95" customFormat="1" ht="10.5" customHeight="1">
      <c r="A5" s="463" t="s">
        <v>59</v>
      </c>
      <c r="B5" s="465">
        <f>B3+1</f>
        <v>38657</v>
      </c>
      <c r="C5" s="293">
        <f>SUM(D5:J6)</f>
        <v>126</v>
      </c>
      <c r="D5" s="284"/>
      <c r="E5" s="80"/>
      <c r="F5" s="80"/>
      <c r="G5" s="80"/>
      <c r="H5" s="80"/>
      <c r="I5" s="80"/>
      <c r="J5" s="81"/>
      <c r="K5" s="28"/>
      <c r="L5" s="99"/>
      <c r="M5" s="82"/>
      <c r="N5" s="83"/>
      <c r="O5" s="211"/>
      <c r="P5" s="221"/>
      <c r="Q5" s="318">
        <f>SUM(R5:R6,T5:T6)+SUM(S5:S6)*1.5+SUM(U5:U6)/3+SUM(V5:V6)*0.6</f>
        <v>16</v>
      </c>
      <c r="R5" s="70"/>
      <c r="S5" s="70"/>
      <c r="T5" s="29"/>
      <c r="U5" s="29"/>
      <c r="V5" s="30"/>
      <c r="W5" s="28"/>
      <c r="X5" s="83"/>
      <c r="Y5" s="140"/>
      <c r="Z5" s="185"/>
      <c r="AA5" s="34"/>
      <c r="AB5" s="32"/>
      <c r="AC5" s="33"/>
      <c r="AD5" s="33"/>
      <c r="AE5" s="33"/>
      <c r="AF5" s="33"/>
      <c r="AG5" s="33"/>
      <c r="AH5" s="33"/>
      <c r="AI5" s="34"/>
      <c r="AJ5" s="30"/>
      <c r="AK5" s="180">
        <v>55</v>
      </c>
      <c r="AL5" s="185">
        <v>81</v>
      </c>
      <c r="AM5" s="33">
        <v>65</v>
      </c>
      <c r="AN5" s="351">
        <v>68</v>
      </c>
      <c r="AO5" s="34">
        <f>AN5-AK5</f>
        <v>13</v>
      </c>
      <c r="AP5" s="352"/>
      <c r="AQ5" s="491" t="s">
        <v>23</v>
      </c>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row>
    <row r="6" spans="1:234" ht="10.5" customHeight="1">
      <c r="A6" s="467"/>
      <c r="B6" s="468"/>
      <c r="C6" s="292"/>
      <c r="D6" s="283">
        <v>126</v>
      </c>
      <c r="E6" s="87"/>
      <c r="F6" s="87"/>
      <c r="G6" s="87"/>
      <c r="H6" s="87"/>
      <c r="I6" s="87"/>
      <c r="J6" s="88"/>
      <c r="K6" s="89" t="s">
        <v>18</v>
      </c>
      <c r="L6" s="90">
        <v>8</v>
      </c>
      <c r="M6" s="91" t="s">
        <v>97</v>
      </c>
      <c r="N6" s="92">
        <v>16</v>
      </c>
      <c r="O6" s="212" t="s">
        <v>122</v>
      </c>
      <c r="P6" s="222"/>
      <c r="Q6" s="319"/>
      <c r="R6" s="93">
        <v>5</v>
      </c>
      <c r="S6" s="93">
        <v>2</v>
      </c>
      <c r="T6" s="94">
        <v>8</v>
      </c>
      <c r="U6" s="94"/>
      <c r="V6" s="90"/>
      <c r="W6" s="89">
        <v>110</v>
      </c>
      <c r="X6" s="92"/>
      <c r="Y6" s="182"/>
      <c r="Z6" s="184"/>
      <c r="AA6" s="306"/>
      <c r="AB6" s="442">
        <v>60</v>
      </c>
      <c r="AC6" s="349"/>
      <c r="AD6" s="349"/>
      <c r="AE6" s="349"/>
      <c r="AF6" s="349"/>
      <c r="AG6" s="349">
        <v>66</v>
      </c>
      <c r="AH6" s="349"/>
      <c r="AI6" s="306"/>
      <c r="AJ6" s="90">
        <v>8</v>
      </c>
      <c r="AK6" s="182"/>
      <c r="AL6" s="184"/>
      <c r="AM6" s="349"/>
      <c r="AN6" s="349"/>
      <c r="AO6" s="306"/>
      <c r="AP6" s="350"/>
      <c r="AQ6" s="490"/>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row>
    <row r="7" spans="1:234" s="95" customFormat="1" ht="10.5" customHeight="1">
      <c r="A7" s="463" t="s">
        <v>60</v>
      </c>
      <c r="B7" s="465">
        <f>B5+1</f>
        <v>38658</v>
      </c>
      <c r="C7" s="293">
        <f>SUM(D7:J8)</f>
        <v>69</v>
      </c>
      <c r="D7" s="285"/>
      <c r="E7" s="96"/>
      <c r="F7" s="96"/>
      <c r="G7" s="80"/>
      <c r="H7" s="80"/>
      <c r="I7" s="80"/>
      <c r="J7" s="81"/>
      <c r="K7" s="28"/>
      <c r="L7" s="30"/>
      <c r="M7" s="82"/>
      <c r="N7" s="83"/>
      <c r="O7" s="211"/>
      <c r="P7" s="221"/>
      <c r="Q7" s="318">
        <f>SUM(R7:R8,T7:T8)+SUM(S7:S8)*1.5+SUM(U7:U8)/3+SUM(V7:V8)*0.6</f>
        <v>6</v>
      </c>
      <c r="R7" s="70"/>
      <c r="S7" s="70"/>
      <c r="T7" s="29"/>
      <c r="U7" s="29"/>
      <c r="V7" s="30"/>
      <c r="W7" s="28"/>
      <c r="X7" s="83"/>
      <c r="Y7" s="140"/>
      <c r="Z7" s="185"/>
      <c r="AA7" s="34"/>
      <c r="AB7" s="32"/>
      <c r="AC7" s="33"/>
      <c r="AD7" s="33"/>
      <c r="AE7" s="33"/>
      <c r="AF7" s="33"/>
      <c r="AG7" s="33"/>
      <c r="AH7" s="33"/>
      <c r="AI7" s="34"/>
      <c r="AJ7" s="30"/>
      <c r="AK7" s="180">
        <v>54</v>
      </c>
      <c r="AL7" s="185">
        <v>75</v>
      </c>
      <c r="AM7" s="33">
        <v>70</v>
      </c>
      <c r="AN7" s="351">
        <v>71</v>
      </c>
      <c r="AO7" s="34">
        <f>AN7-AK7</f>
        <v>17</v>
      </c>
      <c r="AP7" s="352"/>
      <c r="AQ7" s="491"/>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row>
    <row r="8" spans="1:234" ht="10.5" customHeight="1">
      <c r="A8" s="467"/>
      <c r="B8" s="468"/>
      <c r="C8" s="294"/>
      <c r="D8" s="286">
        <v>34</v>
      </c>
      <c r="E8" s="97"/>
      <c r="F8" s="97"/>
      <c r="G8" s="87"/>
      <c r="H8" s="87"/>
      <c r="I8" s="87">
        <v>35</v>
      </c>
      <c r="J8" s="88"/>
      <c r="K8" s="89" t="s">
        <v>98</v>
      </c>
      <c r="L8" s="90">
        <v>8</v>
      </c>
      <c r="M8" s="91" t="s">
        <v>97</v>
      </c>
      <c r="N8" s="92">
        <v>17</v>
      </c>
      <c r="O8" s="212" t="s">
        <v>30</v>
      </c>
      <c r="P8" s="222"/>
      <c r="Q8" s="319"/>
      <c r="R8" s="93"/>
      <c r="S8" s="93"/>
      <c r="T8" s="94">
        <v>6</v>
      </c>
      <c r="U8" s="94"/>
      <c r="V8" s="90"/>
      <c r="W8" s="89"/>
      <c r="X8" s="92"/>
      <c r="Y8" s="182"/>
      <c r="Z8" s="184"/>
      <c r="AA8" s="306"/>
      <c r="AB8" s="442">
        <v>34</v>
      </c>
      <c r="AC8" s="349"/>
      <c r="AD8" s="349"/>
      <c r="AE8" s="349"/>
      <c r="AF8" s="349"/>
      <c r="AG8" s="349"/>
      <c r="AH8" s="349">
        <v>35</v>
      </c>
      <c r="AI8" s="306"/>
      <c r="AJ8" s="90">
        <v>7</v>
      </c>
      <c r="AK8" s="182"/>
      <c r="AL8" s="184"/>
      <c r="AM8" s="349"/>
      <c r="AN8" s="349"/>
      <c r="AO8" s="306"/>
      <c r="AP8" s="350"/>
      <c r="AQ8" s="490"/>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row>
    <row r="9" spans="1:234" s="95" customFormat="1" ht="10.5" customHeight="1">
      <c r="A9" s="463" t="s">
        <v>61</v>
      </c>
      <c r="B9" s="465">
        <f>B7+1</f>
        <v>38659</v>
      </c>
      <c r="C9" s="293">
        <f>SUM(D9:J10)</f>
        <v>92</v>
      </c>
      <c r="D9" s="285">
        <v>92</v>
      </c>
      <c r="E9" s="96"/>
      <c r="F9" s="80"/>
      <c r="G9" s="80"/>
      <c r="H9" s="80"/>
      <c r="I9" s="96"/>
      <c r="J9" s="81"/>
      <c r="K9" s="28" t="s">
        <v>31</v>
      </c>
      <c r="L9" s="30">
        <v>8</v>
      </c>
      <c r="M9" s="82" t="s">
        <v>100</v>
      </c>
      <c r="N9" s="83">
        <v>10</v>
      </c>
      <c r="O9" s="211" t="s">
        <v>29</v>
      </c>
      <c r="P9" s="221"/>
      <c r="Q9" s="318">
        <f>SUM(R9:R10,T9:T10)+SUM(S9:S10)*1.5+SUM(U9:U10)/3+SUM(V9:V10)*0.6</f>
        <v>17</v>
      </c>
      <c r="R9" s="70"/>
      <c r="S9" s="70"/>
      <c r="T9" s="29">
        <v>17</v>
      </c>
      <c r="U9" s="29"/>
      <c r="V9" s="30"/>
      <c r="W9" s="28">
        <v>130</v>
      </c>
      <c r="X9" s="83"/>
      <c r="Y9" s="140"/>
      <c r="Z9" s="185"/>
      <c r="AA9" s="34"/>
      <c r="AB9" s="32">
        <v>92</v>
      </c>
      <c r="AC9" s="33"/>
      <c r="AD9" s="33"/>
      <c r="AE9" s="33"/>
      <c r="AF9" s="33"/>
      <c r="AG9" s="33"/>
      <c r="AH9" s="33"/>
      <c r="AI9" s="34"/>
      <c r="AJ9" s="30"/>
      <c r="AK9" s="180">
        <v>52</v>
      </c>
      <c r="AL9" s="185">
        <v>67</v>
      </c>
      <c r="AM9" s="33">
        <v>66</v>
      </c>
      <c r="AN9" s="351">
        <v>69</v>
      </c>
      <c r="AO9" s="34">
        <f>AN9-AK9</f>
        <v>17</v>
      </c>
      <c r="AP9" s="352"/>
      <c r="AQ9" s="491" t="s">
        <v>22</v>
      </c>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row>
    <row r="10" spans="1:234" ht="10.5" customHeight="1">
      <c r="A10" s="467"/>
      <c r="B10" s="468"/>
      <c r="C10" s="294"/>
      <c r="D10" s="286"/>
      <c r="E10" s="97"/>
      <c r="F10" s="87"/>
      <c r="G10" s="87"/>
      <c r="H10" s="87"/>
      <c r="I10" s="97"/>
      <c r="J10" s="88"/>
      <c r="K10" s="89"/>
      <c r="L10" s="90"/>
      <c r="M10" s="91"/>
      <c r="N10" s="92"/>
      <c r="O10" s="212"/>
      <c r="P10" s="222"/>
      <c r="Q10" s="319"/>
      <c r="R10" s="93"/>
      <c r="S10" s="93"/>
      <c r="T10" s="94"/>
      <c r="U10" s="94"/>
      <c r="V10" s="90"/>
      <c r="W10" s="89"/>
      <c r="X10" s="92"/>
      <c r="Y10" s="182"/>
      <c r="Z10" s="184"/>
      <c r="AA10" s="306"/>
      <c r="AB10" s="442"/>
      <c r="AC10" s="349"/>
      <c r="AD10" s="349"/>
      <c r="AE10" s="349"/>
      <c r="AF10" s="349"/>
      <c r="AG10" s="349"/>
      <c r="AH10" s="349"/>
      <c r="AI10" s="306"/>
      <c r="AJ10" s="90">
        <v>8</v>
      </c>
      <c r="AK10" s="182"/>
      <c r="AL10" s="184"/>
      <c r="AM10" s="349"/>
      <c r="AN10" s="349"/>
      <c r="AO10" s="306"/>
      <c r="AP10" s="350"/>
      <c r="AQ10" s="490"/>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row>
    <row r="11" spans="1:234" s="95" customFormat="1" ht="10.5" customHeight="1">
      <c r="A11" s="463" t="s">
        <v>62</v>
      </c>
      <c r="B11" s="465">
        <f>B9+1</f>
        <v>38660</v>
      </c>
      <c r="C11" s="293">
        <f>SUM(D11:J12)</f>
        <v>0</v>
      </c>
      <c r="D11" s="285"/>
      <c r="E11" s="96"/>
      <c r="F11" s="80"/>
      <c r="G11" s="80"/>
      <c r="H11" s="80"/>
      <c r="I11" s="80"/>
      <c r="J11" s="98"/>
      <c r="K11" s="28"/>
      <c r="L11" s="30"/>
      <c r="M11" s="82"/>
      <c r="N11" s="83"/>
      <c r="O11" s="211"/>
      <c r="P11" s="84"/>
      <c r="Q11" s="318">
        <f>SUM(R11:R12,T11:T12)+SUM(S11:S12)*1.5+SUM(U11:U12)/3+SUM(V11:V12)*0.6</f>
        <v>0</v>
      </c>
      <c r="R11" s="70"/>
      <c r="S11" s="70"/>
      <c r="T11" s="29"/>
      <c r="U11" s="29"/>
      <c r="V11" s="30"/>
      <c r="W11" s="28"/>
      <c r="X11" s="83"/>
      <c r="Y11" s="180"/>
      <c r="Z11" s="307"/>
      <c r="AA11" s="54"/>
      <c r="AB11" s="38"/>
      <c r="AC11" s="37"/>
      <c r="AD11" s="37"/>
      <c r="AE11" s="37"/>
      <c r="AF11" s="37"/>
      <c r="AG11" s="37"/>
      <c r="AH11" s="37"/>
      <c r="AI11" s="54"/>
      <c r="AJ11" s="30"/>
      <c r="AK11" s="180">
        <v>49</v>
      </c>
      <c r="AL11" s="185">
        <v>72</v>
      </c>
      <c r="AM11" s="33">
        <v>65</v>
      </c>
      <c r="AN11" s="33">
        <v>67</v>
      </c>
      <c r="AO11" s="34">
        <f>AN11-AK11</f>
        <v>18</v>
      </c>
      <c r="AP11" s="352"/>
      <c r="AQ11" s="491" t="s">
        <v>106</v>
      </c>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row>
    <row r="12" spans="1:234" ht="10.5" customHeight="1">
      <c r="A12" s="467"/>
      <c r="B12" s="468"/>
      <c r="C12" s="294"/>
      <c r="D12" s="286"/>
      <c r="E12" s="97"/>
      <c r="F12" s="87"/>
      <c r="G12" s="87"/>
      <c r="H12" s="87"/>
      <c r="I12" s="87"/>
      <c r="J12" s="100"/>
      <c r="K12" s="89"/>
      <c r="L12" s="90"/>
      <c r="M12" s="91"/>
      <c r="N12" s="92"/>
      <c r="O12" s="212"/>
      <c r="P12" s="280" t="s">
        <v>103</v>
      </c>
      <c r="Q12" s="319"/>
      <c r="R12" s="93"/>
      <c r="S12" s="93"/>
      <c r="T12" s="94"/>
      <c r="U12" s="94"/>
      <c r="V12" s="90"/>
      <c r="W12" s="89"/>
      <c r="X12" s="92"/>
      <c r="Y12" s="183"/>
      <c r="Z12" s="308"/>
      <c r="AA12" s="309"/>
      <c r="AB12" s="443"/>
      <c r="AC12" s="444"/>
      <c r="AD12" s="444"/>
      <c r="AE12" s="444"/>
      <c r="AF12" s="444"/>
      <c r="AG12" s="444"/>
      <c r="AH12" s="444"/>
      <c r="AI12" s="309"/>
      <c r="AJ12" s="90">
        <v>8</v>
      </c>
      <c r="AK12" s="182"/>
      <c r="AL12" s="184"/>
      <c r="AM12" s="349"/>
      <c r="AN12" s="349"/>
      <c r="AO12" s="306"/>
      <c r="AP12" s="350"/>
      <c r="AQ12" s="490"/>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row>
    <row r="13" spans="1:234" s="95" customFormat="1" ht="10.5" customHeight="1">
      <c r="A13" s="463" t="s">
        <v>63</v>
      </c>
      <c r="B13" s="465">
        <f>B11+1</f>
        <v>38661</v>
      </c>
      <c r="C13" s="293">
        <f>SUM(D13:J14)</f>
        <v>0</v>
      </c>
      <c r="D13" s="284"/>
      <c r="E13" s="80"/>
      <c r="F13" s="80"/>
      <c r="G13" s="80"/>
      <c r="H13" s="80"/>
      <c r="I13" s="80"/>
      <c r="J13" s="81"/>
      <c r="K13" s="28"/>
      <c r="L13" s="30"/>
      <c r="M13" s="82"/>
      <c r="N13" s="83"/>
      <c r="O13" s="211"/>
      <c r="P13" s="84" t="s">
        <v>104</v>
      </c>
      <c r="Q13" s="318">
        <f>SUM(R13:R14,T13:T14)+SUM(S13:S14)*1.5+SUM(U13:U14)/3+SUM(V13:V14)*0.6</f>
        <v>0</v>
      </c>
      <c r="R13" s="70"/>
      <c r="S13" s="70"/>
      <c r="T13" s="29"/>
      <c r="U13" s="29"/>
      <c r="V13" s="30"/>
      <c r="W13" s="28"/>
      <c r="X13" s="83"/>
      <c r="Y13" s="140"/>
      <c r="Z13" s="185"/>
      <c r="AA13" s="34"/>
      <c r="AB13" s="32"/>
      <c r="AC13" s="33"/>
      <c r="AD13" s="33"/>
      <c r="AE13" s="33"/>
      <c r="AF13" s="33"/>
      <c r="AG13" s="33"/>
      <c r="AH13" s="33"/>
      <c r="AI13" s="34"/>
      <c r="AJ13" s="30"/>
      <c r="AK13" s="180">
        <v>53</v>
      </c>
      <c r="AL13" s="185">
        <v>81</v>
      </c>
      <c r="AM13" s="33">
        <v>84</v>
      </c>
      <c r="AN13" s="33">
        <v>82</v>
      </c>
      <c r="AO13" s="34">
        <f>AN13-AK13</f>
        <v>29</v>
      </c>
      <c r="AP13" s="352"/>
      <c r="AQ13" s="491" t="s">
        <v>110</v>
      </c>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row>
    <row r="14" spans="1:234" ht="10.5" customHeight="1">
      <c r="A14" s="467"/>
      <c r="B14" s="468"/>
      <c r="C14" s="294"/>
      <c r="D14" s="283"/>
      <c r="E14" s="87"/>
      <c r="F14" s="87"/>
      <c r="G14" s="87"/>
      <c r="H14" s="87"/>
      <c r="I14" s="87"/>
      <c r="J14" s="88"/>
      <c r="K14" s="89"/>
      <c r="L14" s="90"/>
      <c r="M14" s="91"/>
      <c r="N14" s="92"/>
      <c r="O14" s="212"/>
      <c r="P14" s="280"/>
      <c r="Q14" s="319"/>
      <c r="R14" s="93"/>
      <c r="S14" s="93"/>
      <c r="T14" s="94"/>
      <c r="U14" s="94"/>
      <c r="V14" s="90"/>
      <c r="W14" s="89"/>
      <c r="X14" s="92"/>
      <c r="Y14" s="182"/>
      <c r="Z14" s="184"/>
      <c r="AA14" s="306"/>
      <c r="AB14" s="442"/>
      <c r="AC14" s="349"/>
      <c r="AD14" s="349"/>
      <c r="AE14" s="349"/>
      <c r="AF14" s="349"/>
      <c r="AG14" s="349"/>
      <c r="AH14" s="349"/>
      <c r="AI14" s="306"/>
      <c r="AJ14" s="90">
        <v>6</v>
      </c>
      <c r="AK14" s="182"/>
      <c r="AL14" s="184"/>
      <c r="AM14" s="349"/>
      <c r="AN14" s="349"/>
      <c r="AO14" s="306"/>
      <c r="AP14" s="350"/>
      <c r="AQ14" s="490"/>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row>
    <row r="15" spans="1:234" s="95" customFormat="1" ht="10.5" customHeight="1">
      <c r="A15" s="463" t="s">
        <v>64</v>
      </c>
      <c r="B15" s="465">
        <f>B13+1</f>
        <v>38662</v>
      </c>
      <c r="C15" s="295">
        <f>SUM(D15:J16)</f>
        <v>225</v>
      </c>
      <c r="D15" s="287">
        <v>225</v>
      </c>
      <c r="E15" s="170"/>
      <c r="F15" s="171"/>
      <c r="G15" s="171"/>
      <c r="H15" s="171"/>
      <c r="I15" s="171"/>
      <c r="J15" s="172"/>
      <c r="K15" s="173" t="s">
        <v>18</v>
      </c>
      <c r="L15" s="174">
        <v>8</v>
      </c>
      <c r="M15" s="175" t="s">
        <v>100</v>
      </c>
      <c r="N15" s="176">
        <v>8</v>
      </c>
      <c r="O15" s="213" t="s">
        <v>21</v>
      </c>
      <c r="P15" s="220"/>
      <c r="Q15" s="320">
        <f>SUM(R15:R16,T15:T16)+SUM(S15:S16)*1.5+SUM(U15:U16)/3+SUM(V15:V16)*0.6</f>
        <v>18</v>
      </c>
      <c r="R15" s="177">
        <v>18</v>
      </c>
      <c r="S15" s="177"/>
      <c r="T15" s="178"/>
      <c r="U15" s="178"/>
      <c r="V15" s="174"/>
      <c r="W15" s="173">
        <v>105</v>
      </c>
      <c r="X15" s="176"/>
      <c r="Y15" s="137"/>
      <c r="Z15" s="310"/>
      <c r="AA15" s="311"/>
      <c r="AB15" s="445"/>
      <c r="AC15" s="351"/>
      <c r="AD15" s="351"/>
      <c r="AE15" s="351"/>
      <c r="AF15" s="351"/>
      <c r="AG15" s="351">
        <v>225</v>
      </c>
      <c r="AH15" s="351"/>
      <c r="AI15" s="311"/>
      <c r="AJ15" s="174"/>
      <c r="AK15" s="353">
        <v>46</v>
      </c>
      <c r="AL15" s="310">
        <v>58</v>
      </c>
      <c r="AM15" s="351">
        <v>58</v>
      </c>
      <c r="AN15" s="351">
        <v>67</v>
      </c>
      <c r="AO15" s="34">
        <f>AN15-AK15</f>
        <v>21</v>
      </c>
      <c r="AP15" s="354"/>
      <c r="AQ15" s="491" t="s">
        <v>111</v>
      </c>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row>
    <row r="16" spans="1:234" s="179" customFormat="1" ht="10.5" customHeight="1" thickBot="1">
      <c r="A16" s="464"/>
      <c r="B16" s="466"/>
      <c r="C16" s="296"/>
      <c r="D16" s="285"/>
      <c r="E16" s="96"/>
      <c r="F16" s="80"/>
      <c r="G16" s="80"/>
      <c r="H16" s="80"/>
      <c r="I16" s="80"/>
      <c r="J16" s="81"/>
      <c r="K16" s="28"/>
      <c r="L16" s="30"/>
      <c r="M16" s="82"/>
      <c r="N16" s="83"/>
      <c r="O16" s="211"/>
      <c r="P16" s="221"/>
      <c r="Q16" s="318"/>
      <c r="R16" s="70"/>
      <c r="S16" s="70"/>
      <c r="T16" s="29"/>
      <c r="U16" s="29"/>
      <c r="V16" s="30"/>
      <c r="W16" s="28"/>
      <c r="X16" s="83"/>
      <c r="Y16" s="140"/>
      <c r="Z16" s="185"/>
      <c r="AA16" s="34"/>
      <c r="AB16" s="32"/>
      <c r="AC16" s="33"/>
      <c r="AD16" s="33"/>
      <c r="AE16" s="33"/>
      <c r="AF16" s="33"/>
      <c r="AG16" s="33"/>
      <c r="AH16" s="33"/>
      <c r="AI16" s="34"/>
      <c r="AJ16" s="30">
        <v>7</v>
      </c>
      <c r="AK16" s="140"/>
      <c r="AL16" s="185"/>
      <c r="AM16" s="33"/>
      <c r="AN16" s="33"/>
      <c r="AO16" s="34"/>
      <c r="AP16" s="352">
        <v>1</v>
      </c>
      <c r="AQ16" s="492"/>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row>
    <row r="17" spans="1:234" ht="10.5" customHeight="1" thickBot="1">
      <c r="A17" s="471">
        <v>44</v>
      </c>
      <c r="B17" s="472"/>
      <c r="C17" s="299">
        <f>(C18/60-ROUNDDOWN(C18/60,0))/100*60+ROUNDDOWN(C18/60,0)</f>
        <v>8.32</v>
      </c>
      <c r="D17" s="300">
        <f>(D18/60-ROUNDDOWN(D18/60,0))/100*60+ROUNDDOWN(D18/60,0)</f>
        <v>7.57</v>
      </c>
      <c r="E17" s="301">
        <f aca="true" t="shared" si="2" ref="E17:J17">(E18/60-ROUNDDOWN(E18/60,0))/100*60+ROUNDDOWN(E18/60,0)</f>
        <v>0</v>
      </c>
      <c r="F17" s="301">
        <f t="shared" si="2"/>
        <v>0</v>
      </c>
      <c r="G17" s="301">
        <f t="shared" si="2"/>
        <v>0</v>
      </c>
      <c r="H17" s="301">
        <f t="shared" si="2"/>
        <v>0</v>
      </c>
      <c r="I17" s="301">
        <f t="shared" si="2"/>
        <v>0.35000000000000003</v>
      </c>
      <c r="J17" s="301">
        <f t="shared" si="2"/>
        <v>0</v>
      </c>
      <c r="K17" s="226"/>
      <c r="L17" s="227">
        <f>2*COUNTA(L3:L16)-COUNT(L3:L16)</f>
        <v>4</v>
      </c>
      <c r="M17" s="228"/>
      <c r="N17" s="229"/>
      <c r="O17" s="479"/>
      <c r="P17" s="480"/>
      <c r="Q17" s="321">
        <f aca="true" t="shared" si="3" ref="Q17:V17">SUM(Q3:Q16)</f>
        <v>57</v>
      </c>
      <c r="R17" s="230">
        <f t="shared" si="3"/>
        <v>23</v>
      </c>
      <c r="S17" s="230">
        <f t="shared" si="3"/>
        <v>2</v>
      </c>
      <c r="T17" s="230">
        <f t="shared" si="3"/>
        <v>31</v>
      </c>
      <c r="U17" s="230">
        <f t="shared" si="3"/>
        <v>0</v>
      </c>
      <c r="V17" s="230">
        <f t="shared" si="3"/>
        <v>0</v>
      </c>
      <c r="W17" s="226"/>
      <c r="X17" s="229"/>
      <c r="Y17" s="231"/>
      <c r="Z17" s="312">
        <f>COUNT(Z3:Z16)</f>
        <v>0</v>
      </c>
      <c r="AA17" s="313">
        <f>COUNT(AA3:AA16)</f>
        <v>0</v>
      </c>
      <c r="AB17" s="300">
        <f>(AB18/60-ROUNDDOWN(AB18/60,0))/100*60+ROUNDDOWN(AB18/60,0)</f>
        <v>3.06</v>
      </c>
      <c r="AC17" s="300">
        <f aca="true" t="shared" si="4" ref="AC17:AI17">(AC18/60-ROUNDDOWN(AC18/60,0))/100*60+ROUNDDOWN(AC18/60,0)</f>
        <v>0</v>
      </c>
      <c r="AD17" s="300">
        <f t="shared" si="4"/>
        <v>0</v>
      </c>
      <c r="AE17" s="300">
        <f t="shared" si="4"/>
        <v>0</v>
      </c>
      <c r="AF17" s="300">
        <f t="shared" si="4"/>
        <v>0</v>
      </c>
      <c r="AG17" s="300">
        <f t="shared" si="4"/>
        <v>4.51</v>
      </c>
      <c r="AH17" s="300">
        <f t="shared" si="4"/>
        <v>0.35000000000000003</v>
      </c>
      <c r="AI17" s="448">
        <f t="shared" si="4"/>
        <v>0</v>
      </c>
      <c r="AJ17" s="317">
        <f>IF(COUNT(AJ3:AJ16)=0,0,SUM(AJ3:AJ16)/COUNTA(AK5:AK16,AK19:AK20))</f>
        <v>7.571428571428571</v>
      </c>
      <c r="AK17" s="231">
        <f>IF(COUNT(AK3:AK16)=0,"",AVERAGE(AK3:AK16))</f>
        <v>51.5</v>
      </c>
      <c r="AL17" s="231">
        <f>IF(COUNT(AL3:AL16)=0,"",AVERAGE(AL3:AL16))</f>
        <v>72.33333333333333</v>
      </c>
      <c r="AM17" s="231">
        <f>IF(COUNT(AM3:AM16)=0,"",AVERAGE(AM3:AM16))</f>
        <v>68</v>
      </c>
      <c r="AN17" s="231">
        <f>IF(COUNT(AN3:AN16)=0,"",AVERAGE(AN3:AN16))</f>
        <v>70.66666666666667</v>
      </c>
      <c r="AO17" s="231">
        <f>IF(COUNT(AO3:AO16)=0,"",AVERAGE(AO3:AO16))</f>
        <v>19.166666666666668</v>
      </c>
      <c r="AP17" s="342">
        <f>SUM(AP3:AP16)</f>
        <v>1</v>
      </c>
      <c r="AQ17" s="367"/>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row>
    <row r="18" spans="1:234" s="232" customFormat="1" ht="10.5" customHeight="1" thickBot="1">
      <c r="A18" s="473"/>
      <c r="B18" s="474"/>
      <c r="C18" s="297">
        <f>SUM(C3:C16)</f>
        <v>512</v>
      </c>
      <c r="D18" s="288">
        <f>SUM(D3:D16)</f>
        <v>477</v>
      </c>
      <c r="E18" s="233">
        <f aca="true" t="shared" si="5" ref="E18:J18">SUM(E3:E16)</f>
        <v>0</v>
      </c>
      <c r="F18" s="233">
        <f t="shared" si="5"/>
        <v>0</v>
      </c>
      <c r="G18" s="233">
        <f t="shared" si="5"/>
        <v>0</v>
      </c>
      <c r="H18" s="233">
        <f t="shared" si="5"/>
        <v>0</v>
      </c>
      <c r="I18" s="233">
        <f t="shared" si="5"/>
        <v>35</v>
      </c>
      <c r="J18" s="233">
        <f t="shared" si="5"/>
        <v>0</v>
      </c>
      <c r="K18" s="234"/>
      <c r="L18" s="235"/>
      <c r="M18" s="236"/>
      <c r="N18" s="237"/>
      <c r="O18" s="481"/>
      <c r="P18" s="482"/>
      <c r="Q18" s="316">
        <f>IF(C18=0,"",Q17/C18*60)</f>
        <v>6.6796875</v>
      </c>
      <c r="R18" s="239"/>
      <c r="S18" s="239"/>
      <c r="T18" s="240"/>
      <c r="U18" s="240"/>
      <c r="V18" s="235"/>
      <c r="W18" s="234"/>
      <c r="X18" s="237"/>
      <c r="Y18" s="241"/>
      <c r="Z18" s="314">
        <f>SUM(Z3:Z16)</f>
        <v>0</v>
      </c>
      <c r="AA18" s="315">
        <f>SUM(AA3:AA16)</f>
        <v>0</v>
      </c>
      <c r="AB18" s="288">
        <f>SUM(AB3:AB16)</f>
        <v>186</v>
      </c>
      <c r="AC18" s="288">
        <f aca="true" t="shared" si="6" ref="AC18:AI18">SUM(AC3:AC16)</f>
        <v>0</v>
      </c>
      <c r="AD18" s="288">
        <f t="shared" si="6"/>
        <v>0</v>
      </c>
      <c r="AE18" s="288">
        <f t="shared" si="6"/>
        <v>0</v>
      </c>
      <c r="AF18" s="288">
        <f t="shared" si="6"/>
        <v>0</v>
      </c>
      <c r="AG18" s="288">
        <f t="shared" si="6"/>
        <v>291</v>
      </c>
      <c r="AH18" s="288">
        <f t="shared" si="6"/>
        <v>35</v>
      </c>
      <c r="AI18" s="449">
        <f t="shared" si="6"/>
        <v>0</v>
      </c>
      <c r="AJ18" s="235"/>
      <c r="AK18" s="241"/>
      <c r="AL18" s="314"/>
      <c r="AM18" s="343"/>
      <c r="AN18" s="343"/>
      <c r="AO18" s="315"/>
      <c r="AP18" s="344"/>
      <c r="AQ18" s="368"/>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242"/>
      <c r="FG18" s="242"/>
      <c r="FH18" s="242"/>
      <c r="FI18" s="242"/>
      <c r="FJ18" s="242"/>
      <c r="FK18" s="242"/>
      <c r="FL18" s="242"/>
      <c r="FM18" s="242"/>
      <c r="FN18" s="242"/>
      <c r="FO18" s="242"/>
      <c r="FP18" s="242"/>
      <c r="FQ18" s="242"/>
      <c r="FR18" s="242"/>
      <c r="FS18" s="242"/>
      <c r="FT18" s="242"/>
      <c r="FU18" s="242"/>
      <c r="FV18" s="242"/>
      <c r="FW18" s="242"/>
      <c r="FX18" s="242"/>
      <c r="FY18" s="242"/>
      <c r="FZ18" s="242"/>
      <c r="GA18" s="242"/>
      <c r="GB18" s="242"/>
      <c r="GC18" s="242"/>
      <c r="GD18" s="242"/>
      <c r="GE18" s="242"/>
      <c r="GF18" s="242"/>
      <c r="GG18" s="242"/>
      <c r="GH18" s="242"/>
      <c r="GI18" s="242"/>
      <c r="GJ18" s="242"/>
      <c r="GK18" s="242"/>
      <c r="GL18" s="242"/>
      <c r="GM18" s="242"/>
      <c r="GN18" s="242"/>
      <c r="GO18" s="242"/>
      <c r="GP18" s="242"/>
      <c r="GQ18" s="242"/>
      <c r="GR18" s="242"/>
      <c r="GS18" s="242"/>
      <c r="GT18" s="242"/>
      <c r="GU18" s="242"/>
      <c r="GV18" s="242"/>
      <c r="GW18" s="242"/>
      <c r="GX18" s="242"/>
      <c r="GY18" s="242"/>
      <c r="GZ18" s="242"/>
      <c r="HA18" s="242"/>
      <c r="HB18" s="242"/>
      <c r="HC18" s="242"/>
      <c r="HD18" s="242"/>
      <c r="HE18" s="242"/>
      <c r="HF18" s="242"/>
      <c r="HG18" s="242"/>
      <c r="HH18" s="242"/>
      <c r="HI18" s="242"/>
      <c r="HJ18" s="242"/>
      <c r="HK18" s="242"/>
      <c r="HL18" s="242"/>
      <c r="HM18" s="242"/>
      <c r="HN18" s="242"/>
      <c r="HO18" s="242"/>
      <c r="HP18" s="242"/>
      <c r="HQ18" s="242"/>
      <c r="HR18" s="242"/>
      <c r="HS18" s="242"/>
      <c r="HT18" s="242"/>
      <c r="HU18" s="242"/>
      <c r="HV18" s="242"/>
      <c r="HW18" s="242"/>
      <c r="HX18" s="242"/>
      <c r="HY18" s="242"/>
      <c r="HZ18" s="242"/>
    </row>
    <row r="19" spans="1:234" s="242" customFormat="1" ht="10.5" customHeight="1" thickBot="1">
      <c r="A19" s="469" t="s">
        <v>51</v>
      </c>
      <c r="B19" s="470">
        <f>B15+1</f>
        <v>38663</v>
      </c>
      <c r="C19" s="293">
        <f>SUM(D19:J20)</f>
        <v>81</v>
      </c>
      <c r="D19" s="284"/>
      <c r="E19" s="80"/>
      <c r="F19" s="80"/>
      <c r="G19" s="80"/>
      <c r="H19" s="80"/>
      <c r="I19" s="80"/>
      <c r="J19" s="81"/>
      <c r="K19" s="28"/>
      <c r="L19" s="30"/>
      <c r="M19" s="82"/>
      <c r="N19" s="83"/>
      <c r="O19" s="211"/>
      <c r="P19" s="84"/>
      <c r="Q19" s="318">
        <f>SUM(R19:R20,T19:T20)+SUM(S19:S20)*1.5+SUM(U19:U20)/3+SUM(V19:V20)*0.6</f>
        <v>8</v>
      </c>
      <c r="R19" s="70"/>
      <c r="S19" s="70"/>
      <c r="T19" s="29"/>
      <c r="U19" s="29"/>
      <c r="V19" s="30"/>
      <c r="W19" s="28"/>
      <c r="X19" s="83"/>
      <c r="Y19" s="140"/>
      <c r="Z19" s="185"/>
      <c r="AA19" s="34"/>
      <c r="AB19" s="32"/>
      <c r="AC19" s="33"/>
      <c r="AD19" s="33"/>
      <c r="AE19" s="33"/>
      <c r="AF19" s="33"/>
      <c r="AG19" s="33"/>
      <c r="AH19" s="33"/>
      <c r="AI19" s="34"/>
      <c r="AJ19" s="30"/>
      <c r="AK19" s="180">
        <v>45</v>
      </c>
      <c r="AL19" s="185">
        <v>59</v>
      </c>
      <c r="AM19" s="33">
        <v>54</v>
      </c>
      <c r="AN19" s="351">
        <v>58</v>
      </c>
      <c r="AO19" s="34">
        <f>AN19-AK19</f>
        <v>13</v>
      </c>
      <c r="AP19" s="352"/>
      <c r="AQ19" s="489" t="s">
        <v>113</v>
      </c>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row>
    <row r="20" spans="1:234" ht="10.5" customHeight="1">
      <c r="A20" s="467"/>
      <c r="B20" s="468"/>
      <c r="C20" s="292"/>
      <c r="D20" s="283">
        <v>41</v>
      </c>
      <c r="E20" s="87"/>
      <c r="F20" s="87"/>
      <c r="G20" s="87"/>
      <c r="H20" s="87"/>
      <c r="I20" s="87">
        <v>40</v>
      </c>
      <c r="J20" s="88"/>
      <c r="K20" s="89" t="s">
        <v>98</v>
      </c>
      <c r="L20" s="90">
        <v>8</v>
      </c>
      <c r="M20" s="91" t="s">
        <v>97</v>
      </c>
      <c r="N20" s="92">
        <v>16</v>
      </c>
      <c r="O20" s="212" t="s">
        <v>30</v>
      </c>
      <c r="P20" s="280"/>
      <c r="Q20" s="319"/>
      <c r="R20" s="93"/>
      <c r="S20" s="93"/>
      <c r="T20" s="94">
        <v>8</v>
      </c>
      <c r="U20" s="94"/>
      <c r="V20" s="90"/>
      <c r="W20" s="89"/>
      <c r="X20" s="92"/>
      <c r="Y20" s="182"/>
      <c r="Z20" s="184"/>
      <c r="AA20" s="306"/>
      <c r="AB20" s="442">
        <v>41</v>
      </c>
      <c r="AC20" s="349"/>
      <c r="AD20" s="349"/>
      <c r="AE20" s="349"/>
      <c r="AF20" s="349"/>
      <c r="AG20" s="349"/>
      <c r="AH20" s="349">
        <v>40</v>
      </c>
      <c r="AI20" s="306"/>
      <c r="AJ20" s="90">
        <v>8</v>
      </c>
      <c r="AK20" s="182"/>
      <c r="AL20" s="184"/>
      <c r="AM20" s="349"/>
      <c r="AN20" s="349"/>
      <c r="AO20" s="306"/>
      <c r="AP20" s="350"/>
      <c r="AQ20" s="490"/>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row>
    <row r="21" spans="1:234" s="95" customFormat="1" ht="10.5" customHeight="1">
      <c r="A21" s="463" t="s">
        <v>59</v>
      </c>
      <c r="B21" s="465">
        <f>B19+1</f>
        <v>38664</v>
      </c>
      <c r="C21" s="293">
        <f>SUM(D21:J22)</f>
        <v>111</v>
      </c>
      <c r="D21" s="285"/>
      <c r="E21" s="96"/>
      <c r="F21" s="80"/>
      <c r="G21" s="80"/>
      <c r="H21" s="80"/>
      <c r="I21" s="80"/>
      <c r="J21" s="81"/>
      <c r="K21" s="28"/>
      <c r="L21" s="30"/>
      <c r="M21" s="82"/>
      <c r="N21" s="83"/>
      <c r="O21" s="211"/>
      <c r="P21" s="84"/>
      <c r="Q21" s="318">
        <f>SUM(R21:R22,T21:T22)+SUM(S21:S22)*1.5+SUM(U21:U22)/3+SUM(V21:V22)*0.6</f>
        <v>20</v>
      </c>
      <c r="R21" s="70"/>
      <c r="S21" s="70"/>
      <c r="T21" s="29"/>
      <c r="U21" s="29"/>
      <c r="V21" s="30"/>
      <c r="W21" s="28"/>
      <c r="X21" s="83"/>
      <c r="Y21" s="140"/>
      <c r="Z21" s="185"/>
      <c r="AA21" s="34"/>
      <c r="AB21" s="32"/>
      <c r="AC21" s="33"/>
      <c r="AD21" s="33"/>
      <c r="AE21" s="33"/>
      <c r="AF21" s="33"/>
      <c r="AG21" s="33"/>
      <c r="AH21" s="33"/>
      <c r="AI21" s="34"/>
      <c r="AJ21" s="30"/>
      <c r="AK21" s="180">
        <v>49</v>
      </c>
      <c r="AL21" s="185">
        <v>64</v>
      </c>
      <c r="AM21" s="33">
        <v>61</v>
      </c>
      <c r="AN21" s="33">
        <v>63</v>
      </c>
      <c r="AO21" s="34">
        <f>AN21-AK21</f>
        <v>14</v>
      </c>
      <c r="AP21" s="352"/>
      <c r="AQ21" s="491" t="s">
        <v>114</v>
      </c>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row>
    <row r="22" spans="1:234" ht="10.5" customHeight="1">
      <c r="A22" s="467"/>
      <c r="B22" s="468"/>
      <c r="C22" s="292"/>
      <c r="D22" s="286">
        <v>107</v>
      </c>
      <c r="E22" s="97">
        <v>4</v>
      </c>
      <c r="F22" s="87"/>
      <c r="G22" s="87"/>
      <c r="H22" s="87"/>
      <c r="I22" s="87"/>
      <c r="J22" s="88"/>
      <c r="K22" s="89" t="s">
        <v>112</v>
      </c>
      <c r="L22" s="90">
        <v>9</v>
      </c>
      <c r="M22" s="91" t="s">
        <v>97</v>
      </c>
      <c r="N22" s="92">
        <v>16</v>
      </c>
      <c r="O22" s="212" t="s">
        <v>29</v>
      </c>
      <c r="P22" s="280"/>
      <c r="Q22" s="319"/>
      <c r="R22" s="93"/>
      <c r="S22" s="93"/>
      <c r="T22" s="94">
        <v>20</v>
      </c>
      <c r="U22" s="94"/>
      <c r="V22" s="90"/>
      <c r="W22" s="89">
        <v>123</v>
      </c>
      <c r="X22" s="92"/>
      <c r="Y22" s="182"/>
      <c r="Z22" s="184"/>
      <c r="AA22" s="306"/>
      <c r="AB22" s="442">
        <v>111</v>
      </c>
      <c r="AC22" s="349"/>
      <c r="AD22" s="349"/>
      <c r="AE22" s="349"/>
      <c r="AF22" s="349"/>
      <c r="AG22" s="349"/>
      <c r="AH22" s="349"/>
      <c r="AI22" s="306"/>
      <c r="AJ22" s="90">
        <v>8</v>
      </c>
      <c r="AK22" s="182"/>
      <c r="AL22" s="184"/>
      <c r="AM22" s="349"/>
      <c r="AN22" s="349"/>
      <c r="AO22" s="306"/>
      <c r="AP22" s="350"/>
      <c r="AQ22" s="490"/>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row>
    <row r="23" spans="1:234" s="95" customFormat="1" ht="10.5" customHeight="1">
      <c r="A23" s="463" t="s">
        <v>60</v>
      </c>
      <c r="B23" s="465">
        <f>B21+1</f>
        <v>38665</v>
      </c>
      <c r="C23" s="293">
        <f>SUM(D23:J24)</f>
        <v>56</v>
      </c>
      <c r="D23" s="284"/>
      <c r="E23" s="80"/>
      <c r="F23" s="80"/>
      <c r="G23" s="80"/>
      <c r="H23" s="80"/>
      <c r="I23" s="80"/>
      <c r="J23" s="81"/>
      <c r="K23" s="28"/>
      <c r="L23" s="30"/>
      <c r="M23" s="82"/>
      <c r="N23" s="83"/>
      <c r="O23" s="211"/>
      <c r="P23" s="84"/>
      <c r="Q23" s="318">
        <f>SUM(R23:R24,T23:T24)+SUM(S23:S24)*1.5+SUM(U23:U24)/3+SUM(V23:V24)*0.6</f>
        <v>9.5</v>
      </c>
      <c r="R23" s="70"/>
      <c r="S23" s="70"/>
      <c r="T23" s="29"/>
      <c r="U23" s="29"/>
      <c r="V23" s="30"/>
      <c r="W23" s="28"/>
      <c r="X23" s="83"/>
      <c r="Y23" s="140"/>
      <c r="Z23" s="185"/>
      <c r="AA23" s="34"/>
      <c r="AB23" s="32"/>
      <c r="AC23" s="33"/>
      <c r="AD23" s="33"/>
      <c r="AE23" s="33"/>
      <c r="AF23" s="33"/>
      <c r="AG23" s="33"/>
      <c r="AH23" s="33"/>
      <c r="AI23" s="34"/>
      <c r="AJ23" s="30"/>
      <c r="AK23" s="180">
        <v>46</v>
      </c>
      <c r="AL23" s="185">
        <v>59</v>
      </c>
      <c r="AM23" s="33">
        <v>56</v>
      </c>
      <c r="AN23" s="33">
        <v>57</v>
      </c>
      <c r="AO23" s="34">
        <f>AN23-AK23</f>
        <v>11</v>
      </c>
      <c r="AP23" s="352"/>
      <c r="AQ23" s="491" t="s">
        <v>118</v>
      </c>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row>
    <row r="24" spans="1:234" ht="10.5" customHeight="1">
      <c r="A24" s="467"/>
      <c r="B24" s="468"/>
      <c r="C24" s="294"/>
      <c r="D24" s="283">
        <v>56</v>
      </c>
      <c r="E24" s="87"/>
      <c r="F24" s="87"/>
      <c r="G24" s="87"/>
      <c r="H24" s="87"/>
      <c r="I24" s="87"/>
      <c r="J24" s="88"/>
      <c r="K24" s="89" t="s">
        <v>18</v>
      </c>
      <c r="L24" s="90">
        <v>8</v>
      </c>
      <c r="M24" s="91" t="s">
        <v>97</v>
      </c>
      <c r="N24" s="92">
        <v>17</v>
      </c>
      <c r="O24" s="212" t="s">
        <v>117</v>
      </c>
      <c r="P24" s="280"/>
      <c r="Q24" s="319"/>
      <c r="R24" s="93"/>
      <c r="S24" s="93">
        <v>5</v>
      </c>
      <c r="T24" s="94">
        <v>2</v>
      </c>
      <c r="U24" s="94"/>
      <c r="V24" s="90"/>
      <c r="W24" s="89"/>
      <c r="X24" s="92"/>
      <c r="Y24" s="182"/>
      <c r="Z24" s="184"/>
      <c r="AA24" s="306">
        <v>5</v>
      </c>
      <c r="AB24" s="442">
        <v>8</v>
      </c>
      <c r="AC24" s="349">
        <v>48</v>
      </c>
      <c r="AD24" s="349"/>
      <c r="AE24" s="349"/>
      <c r="AF24" s="349"/>
      <c r="AG24" s="349"/>
      <c r="AH24" s="349"/>
      <c r="AI24" s="306"/>
      <c r="AJ24" s="90">
        <v>7</v>
      </c>
      <c r="AK24" s="182"/>
      <c r="AL24" s="184"/>
      <c r="AM24" s="349"/>
      <c r="AN24" s="349"/>
      <c r="AO24" s="306"/>
      <c r="AP24" s="350">
        <v>1</v>
      </c>
      <c r="AQ24" s="490"/>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row>
    <row r="25" spans="1:234" s="95" customFormat="1" ht="10.5" customHeight="1">
      <c r="A25" s="463" t="s">
        <v>61</v>
      </c>
      <c r="B25" s="465">
        <f>B23+1</f>
        <v>38666</v>
      </c>
      <c r="C25" s="293">
        <f>SUM(D25:J26)</f>
        <v>70</v>
      </c>
      <c r="D25" s="284"/>
      <c r="E25" s="80"/>
      <c r="F25" s="80"/>
      <c r="G25" s="80"/>
      <c r="H25" s="80"/>
      <c r="I25" s="80"/>
      <c r="J25" s="81"/>
      <c r="K25" s="28"/>
      <c r="L25" s="30"/>
      <c r="M25" s="82"/>
      <c r="N25" s="83"/>
      <c r="O25" s="211"/>
      <c r="P25" s="84"/>
      <c r="Q25" s="318">
        <f>SUM(R25:R26,T25:T26)+SUM(S25:S26)*1.5+SUM(U25:U26)/3+SUM(V25:V26)*0.6</f>
        <v>5</v>
      </c>
      <c r="R25" s="70"/>
      <c r="S25" s="70"/>
      <c r="T25" s="29"/>
      <c r="U25" s="29"/>
      <c r="V25" s="30"/>
      <c r="W25" s="28"/>
      <c r="X25" s="83"/>
      <c r="Y25" s="140"/>
      <c r="Z25" s="185"/>
      <c r="AA25" s="34"/>
      <c r="AB25" s="32"/>
      <c r="AC25" s="33"/>
      <c r="AD25" s="33"/>
      <c r="AE25" s="33"/>
      <c r="AF25" s="33"/>
      <c r="AG25" s="33"/>
      <c r="AH25" s="33"/>
      <c r="AI25" s="34"/>
      <c r="AJ25" s="30"/>
      <c r="AK25" s="180">
        <v>44</v>
      </c>
      <c r="AL25" s="185">
        <v>53</v>
      </c>
      <c r="AM25" s="33">
        <v>49</v>
      </c>
      <c r="AN25" s="33">
        <v>51</v>
      </c>
      <c r="AO25" s="34">
        <f>AN25-AK25</f>
        <v>7</v>
      </c>
      <c r="AP25" s="352"/>
      <c r="AQ25" s="491" t="s">
        <v>119</v>
      </c>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row>
    <row r="26" spans="1:234" ht="10.5" customHeight="1">
      <c r="A26" s="467"/>
      <c r="B26" s="468"/>
      <c r="C26" s="294"/>
      <c r="D26" s="283">
        <v>24</v>
      </c>
      <c r="E26" s="87"/>
      <c r="F26" s="87"/>
      <c r="G26" s="87"/>
      <c r="H26" s="87"/>
      <c r="I26" s="87">
        <v>46</v>
      </c>
      <c r="J26" s="88"/>
      <c r="K26" s="89" t="s">
        <v>98</v>
      </c>
      <c r="L26" s="90">
        <v>8</v>
      </c>
      <c r="M26" s="91" t="s">
        <v>97</v>
      </c>
      <c r="N26" s="92">
        <v>16</v>
      </c>
      <c r="O26" s="212" t="s">
        <v>30</v>
      </c>
      <c r="P26" s="280"/>
      <c r="Q26" s="319"/>
      <c r="R26" s="93"/>
      <c r="S26" s="93"/>
      <c r="T26" s="94">
        <v>5</v>
      </c>
      <c r="U26" s="94"/>
      <c r="V26" s="90"/>
      <c r="W26" s="89"/>
      <c r="X26" s="92"/>
      <c r="Y26" s="182"/>
      <c r="Z26" s="184"/>
      <c r="AA26" s="306"/>
      <c r="AB26" s="442">
        <v>24</v>
      </c>
      <c r="AC26" s="349"/>
      <c r="AD26" s="349"/>
      <c r="AE26" s="349"/>
      <c r="AF26" s="349"/>
      <c r="AG26" s="349"/>
      <c r="AH26" s="349">
        <v>46</v>
      </c>
      <c r="AI26" s="306"/>
      <c r="AJ26" s="90">
        <v>7</v>
      </c>
      <c r="AK26" s="182"/>
      <c r="AL26" s="184"/>
      <c r="AM26" s="349"/>
      <c r="AN26" s="349"/>
      <c r="AO26" s="306"/>
      <c r="AP26" s="350"/>
      <c r="AQ26" s="490"/>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row>
    <row r="27" spans="1:234" s="95" customFormat="1" ht="10.5" customHeight="1">
      <c r="A27" s="463" t="s">
        <v>62</v>
      </c>
      <c r="B27" s="465">
        <f>B25+1</f>
        <v>38667</v>
      </c>
      <c r="C27" s="293">
        <f>SUM(D27:J28)</f>
        <v>183</v>
      </c>
      <c r="D27" s="284">
        <v>78</v>
      </c>
      <c r="E27" s="80"/>
      <c r="F27" s="80"/>
      <c r="G27" s="80"/>
      <c r="H27" s="80"/>
      <c r="I27" s="80"/>
      <c r="J27" s="98"/>
      <c r="K27" s="28" t="s">
        <v>18</v>
      </c>
      <c r="L27" s="30">
        <v>8</v>
      </c>
      <c r="M27" s="82" t="s">
        <v>100</v>
      </c>
      <c r="N27" s="83">
        <v>10</v>
      </c>
      <c r="O27" s="211" t="s">
        <v>123</v>
      </c>
      <c r="P27" s="84"/>
      <c r="Q27" s="318">
        <f>SUM(R27:R28,T27:T28)+SUM(S27:S28)*1.5+SUM(U27:U28)/3+SUM(V27:V28)*0.6</f>
        <v>21</v>
      </c>
      <c r="R27" s="70">
        <v>3</v>
      </c>
      <c r="S27" s="70">
        <v>5</v>
      </c>
      <c r="T27" s="29">
        <v>2</v>
      </c>
      <c r="U27" s="29"/>
      <c r="V27" s="30"/>
      <c r="W27" s="28">
        <v>121</v>
      </c>
      <c r="X27" s="83"/>
      <c r="Y27" s="180"/>
      <c r="Z27" s="307"/>
      <c r="AA27" s="54"/>
      <c r="AB27" s="38">
        <v>10</v>
      </c>
      <c r="AC27" s="37">
        <v>33</v>
      </c>
      <c r="AD27" s="37"/>
      <c r="AE27" s="37"/>
      <c r="AF27" s="37"/>
      <c r="AG27" s="37">
        <v>35</v>
      </c>
      <c r="AH27" s="37"/>
      <c r="AI27" s="54"/>
      <c r="AJ27" s="30"/>
      <c r="AK27" s="180">
        <v>44</v>
      </c>
      <c r="AL27" s="185">
        <v>56</v>
      </c>
      <c r="AM27" s="33">
        <v>51</v>
      </c>
      <c r="AN27" s="33">
        <v>55</v>
      </c>
      <c r="AO27" s="34">
        <f>AN27-AK27</f>
        <v>11</v>
      </c>
      <c r="AP27" s="352"/>
      <c r="AQ27" s="491" t="s">
        <v>121</v>
      </c>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row>
    <row r="28" spans="1:234" ht="10.5" customHeight="1">
      <c r="A28" s="467"/>
      <c r="B28" s="468"/>
      <c r="C28" s="294"/>
      <c r="D28" s="283">
        <f>25+25</f>
        <v>50</v>
      </c>
      <c r="E28" s="87">
        <f>25+15</f>
        <v>40</v>
      </c>
      <c r="F28" s="87">
        <v>12</v>
      </c>
      <c r="G28" s="87">
        <v>3</v>
      </c>
      <c r="H28" s="87"/>
      <c r="I28" s="87"/>
      <c r="J28" s="100"/>
      <c r="K28" s="89" t="s">
        <v>124</v>
      </c>
      <c r="L28" s="90">
        <v>9</v>
      </c>
      <c r="M28" s="91" t="s">
        <v>97</v>
      </c>
      <c r="N28" s="92">
        <v>18</v>
      </c>
      <c r="O28" s="212" t="s">
        <v>120</v>
      </c>
      <c r="P28" s="280"/>
      <c r="Q28" s="319"/>
      <c r="R28" s="93"/>
      <c r="S28" s="93">
        <v>5</v>
      </c>
      <c r="T28" s="94">
        <v>1</v>
      </c>
      <c r="U28" s="94"/>
      <c r="V28" s="90"/>
      <c r="W28" s="89"/>
      <c r="X28" s="92"/>
      <c r="Y28" s="182"/>
      <c r="Z28" s="184"/>
      <c r="AA28" s="309">
        <v>5.4</v>
      </c>
      <c r="AB28" s="443">
        <v>3</v>
      </c>
      <c r="AC28" s="444">
        <v>47</v>
      </c>
      <c r="AD28" s="444"/>
      <c r="AE28" s="444"/>
      <c r="AF28" s="444"/>
      <c r="AG28" s="444"/>
      <c r="AH28" s="444"/>
      <c r="AI28" s="309">
        <v>55</v>
      </c>
      <c r="AJ28" s="90">
        <v>9</v>
      </c>
      <c r="AK28" s="182"/>
      <c r="AL28" s="184"/>
      <c r="AM28" s="349"/>
      <c r="AN28" s="349"/>
      <c r="AO28" s="306"/>
      <c r="AP28" s="350"/>
      <c r="AQ28" s="490"/>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row>
    <row r="29" spans="1:234" s="95" customFormat="1" ht="10.5" customHeight="1">
      <c r="A29" s="463" t="s">
        <v>63</v>
      </c>
      <c r="B29" s="465">
        <f>B27+1</f>
        <v>38668</v>
      </c>
      <c r="C29" s="293">
        <f>SUM(D29:J30)</f>
        <v>37</v>
      </c>
      <c r="D29" s="284">
        <v>37</v>
      </c>
      <c r="E29" s="80"/>
      <c r="F29" s="80"/>
      <c r="G29" s="80"/>
      <c r="H29" s="80"/>
      <c r="I29" s="80"/>
      <c r="J29" s="81"/>
      <c r="K29" s="28" t="s">
        <v>31</v>
      </c>
      <c r="L29" s="30">
        <v>9</v>
      </c>
      <c r="M29" s="82" t="s">
        <v>100</v>
      </c>
      <c r="N29" s="83">
        <v>14</v>
      </c>
      <c r="O29" s="211" t="s">
        <v>29</v>
      </c>
      <c r="P29" s="84"/>
      <c r="Q29" s="318">
        <f>SUM(R29:R30,T29:T30)+SUM(S29:S30)*1.5+SUM(U29:U30)/3+SUM(V29:V30)*0.6</f>
        <v>7</v>
      </c>
      <c r="R29" s="70"/>
      <c r="S29" s="70"/>
      <c r="T29" s="29">
        <v>7</v>
      </c>
      <c r="U29" s="29"/>
      <c r="V29" s="30"/>
      <c r="W29" s="28"/>
      <c r="X29" s="83"/>
      <c r="Y29" s="140"/>
      <c r="Z29" s="185"/>
      <c r="AA29" s="34"/>
      <c r="AB29" s="32">
        <v>37</v>
      </c>
      <c r="AC29" s="33"/>
      <c r="AD29" s="33"/>
      <c r="AE29" s="33"/>
      <c r="AF29" s="33"/>
      <c r="AG29" s="33"/>
      <c r="AH29" s="33"/>
      <c r="AI29" s="34"/>
      <c r="AJ29" s="30"/>
      <c r="AK29" s="180">
        <v>50</v>
      </c>
      <c r="AL29" s="185">
        <v>68</v>
      </c>
      <c r="AM29" s="33">
        <v>75</v>
      </c>
      <c r="AN29" s="33">
        <v>68</v>
      </c>
      <c r="AO29" s="34">
        <f>AN29-AK29</f>
        <v>18</v>
      </c>
      <c r="AP29" s="352"/>
      <c r="AQ29" s="491" t="s">
        <v>127</v>
      </c>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row>
    <row r="30" spans="1:234" ht="10.5" customHeight="1">
      <c r="A30" s="467"/>
      <c r="B30" s="468"/>
      <c r="C30" s="294"/>
      <c r="D30" s="283"/>
      <c r="E30" s="87"/>
      <c r="F30" s="87"/>
      <c r="G30" s="87"/>
      <c r="H30" s="87"/>
      <c r="I30" s="87"/>
      <c r="J30" s="88"/>
      <c r="K30" s="89"/>
      <c r="L30" s="90"/>
      <c r="M30" s="91"/>
      <c r="N30" s="92"/>
      <c r="O30" s="212"/>
      <c r="P30" s="280"/>
      <c r="Q30" s="319"/>
      <c r="R30" s="93"/>
      <c r="S30" s="93"/>
      <c r="T30" s="94"/>
      <c r="U30" s="94"/>
      <c r="V30" s="90"/>
      <c r="W30" s="89"/>
      <c r="X30" s="92"/>
      <c r="Y30" s="182"/>
      <c r="Z30" s="184"/>
      <c r="AA30" s="306"/>
      <c r="AB30" s="442"/>
      <c r="AC30" s="349"/>
      <c r="AD30" s="349"/>
      <c r="AE30" s="349"/>
      <c r="AF30" s="349"/>
      <c r="AG30" s="349"/>
      <c r="AH30" s="349"/>
      <c r="AI30" s="306"/>
      <c r="AJ30" s="90">
        <v>7</v>
      </c>
      <c r="AK30" s="183"/>
      <c r="AL30" s="184"/>
      <c r="AM30" s="349"/>
      <c r="AN30" s="349"/>
      <c r="AO30" s="306"/>
      <c r="AP30" s="350">
        <v>1</v>
      </c>
      <c r="AQ30" s="490"/>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5"/>
    </row>
    <row r="31" spans="1:234" s="95" customFormat="1" ht="10.5" customHeight="1">
      <c r="A31" s="463" t="s">
        <v>64</v>
      </c>
      <c r="B31" s="465">
        <f>B29+1</f>
        <v>38669</v>
      </c>
      <c r="C31" s="293">
        <f>SUM(D31:J32)</f>
        <v>240</v>
      </c>
      <c r="D31" s="284">
        <v>240</v>
      </c>
      <c r="E31" s="80"/>
      <c r="F31" s="80"/>
      <c r="G31" s="80"/>
      <c r="H31" s="80"/>
      <c r="I31" s="80"/>
      <c r="J31" s="81"/>
      <c r="K31" s="28" t="s">
        <v>18</v>
      </c>
      <c r="L31" s="30">
        <v>8</v>
      </c>
      <c r="M31" s="82" t="s">
        <v>100</v>
      </c>
      <c r="N31" s="83">
        <v>10</v>
      </c>
      <c r="O31" s="211" t="s">
        <v>21</v>
      </c>
      <c r="P31" s="221"/>
      <c r="Q31" s="320">
        <f>SUM(R31:R32,T31:T32)+SUM(S31:S32)*1.5+SUM(U31:U32)/3+SUM(V31:V32)*0.6</f>
        <v>22</v>
      </c>
      <c r="R31" s="70">
        <v>22</v>
      </c>
      <c r="S31" s="70"/>
      <c r="T31" s="29"/>
      <c r="U31" s="29"/>
      <c r="V31" s="30"/>
      <c r="W31" s="28">
        <v>116</v>
      </c>
      <c r="X31" s="83"/>
      <c r="Y31" s="140"/>
      <c r="Z31" s="185"/>
      <c r="AA31" s="34"/>
      <c r="AB31" s="32"/>
      <c r="AC31" s="33"/>
      <c r="AD31" s="33"/>
      <c r="AE31" s="33"/>
      <c r="AF31" s="33"/>
      <c r="AG31" s="33">
        <v>240</v>
      </c>
      <c r="AH31" s="33"/>
      <c r="AI31" s="34"/>
      <c r="AJ31" s="30"/>
      <c r="AK31" s="180" t="s">
        <v>99</v>
      </c>
      <c r="AL31" s="185"/>
      <c r="AM31" s="33"/>
      <c r="AN31" s="351"/>
      <c r="AO31" s="34"/>
      <c r="AP31" s="352"/>
      <c r="AQ31" s="491" t="s">
        <v>128</v>
      </c>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row>
    <row r="32" spans="1:43" ht="10.5" customHeight="1" thickBot="1">
      <c r="A32" s="464"/>
      <c r="B32" s="466"/>
      <c r="C32" s="296"/>
      <c r="Q32" s="318"/>
      <c r="AJ32" s="30">
        <v>8</v>
      </c>
      <c r="AQ32" s="492"/>
    </row>
    <row r="33" spans="1:234" ht="10.5" customHeight="1" thickBot="1">
      <c r="A33" s="471">
        <f>IF(A17=52,1,A17+1)</f>
        <v>45</v>
      </c>
      <c r="B33" s="472"/>
      <c r="C33" s="299">
        <f>(C34/60-ROUNDDOWN(C34/60,0))/100*60+ROUNDDOWN(C34/60,0)</f>
        <v>12.58</v>
      </c>
      <c r="D33" s="300">
        <f>(D34/60-ROUNDDOWN(D34/60,0))/100*60+ROUNDDOWN(D34/60,0)</f>
        <v>10.33</v>
      </c>
      <c r="E33" s="301">
        <f aca="true" t="shared" si="7" ref="E33:J33">(E34/60-ROUNDDOWN(E34/60,0))/100*60+ROUNDDOWN(E34/60,0)</f>
        <v>0.44</v>
      </c>
      <c r="F33" s="301">
        <f t="shared" si="7"/>
        <v>0.12</v>
      </c>
      <c r="G33" s="301">
        <f t="shared" si="7"/>
        <v>0.03</v>
      </c>
      <c r="H33" s="301">
        <f t="shared" si="7"/>
        <v>0</v>
      </c>
      <c r="I33" s="301">
        <f t="shared" si="7"/>
        <v>1.26</v>
      </c>
      <c r="J33" s="301">
        <f t="shared" si="7"/>
        <v>0</v>
      </c>
      <c r="K33" s="226"/>
      <c r="L33" s="227">
        <f>2*COUNTA(L19:L32)-COUNT(L19:L32)</f>
        <v>8</v>
      </c>
      <c r="M33" s="228"/>
      <c r="N33" s="229"/>
      <c r="O33" s="479"/>
      <c r="P33" s="480"/>
      <c r="Q33" s="321">
        <f aca="true" t="shared" si="8" ref="Q33:V33">SUM(Q19:Q32)</f>
        <v>92.5</v>
      </c>
      <c r="R33" s="230">
        <f t="shared" si="8"/>
        <v>25</v>
      </c>
      <c r="S33" s="230">
        <f t="shared" si="8"/>
        <v>15</v>
      </c>
      <c r="T33" s="230">
        <f t="shared" si="8"/>
        <v>45</v>
      </c>
      <c r="U33" s="230">
        <f t="shared" si="8"/>
        <v>0</v>
      </c>
      <c r="V33" s="230">
        <f t="shared" si="8"/>
        <v>0</v>
      </c>
      <c r="W33" s="226"/>
      <c r="X33" s="229"/>
      <c r="Y33" s="231"/>
      <c r="Z33" s="312">
        <f>COUNT(Z19:Z32)</f>
        <v>0</v>
      </c>
      <c r="AA33" s="313">
        <f>COUNT(AA19:AA32)</f>
        <v>2</v>
      </c>
      <c r="AB33" s="300">
        <f aca="true" t="shared" si="9" ref="AB33:AI33">(AB34/60-ROUNDDOWN(AB34/60,0))/100*60+ROUNDDOWN(AB34/60,0)</f>
        <v>3.54</v>
      </c>
      <c r="AC33" s="300">
        <f t="shared" si="9"/>
        <v>2.08</v>
      </c>
      <c r="AD33" s="300">
        <f t="shared" si="9"/>
        <v>0</v>
      </c>
      <c r="AE33" s="300">
        <f t="shared" si="9"/>
        <v>0</v>
      </c>
      <c r="AF33" s="300">
        <f t="shared" si="9"/>
        <v>0</v>
      </c>
      <c r="AG33" s="300">
        <f t="shared" si="9"/>
        <v>4.35</v>
      </c>
      <c r="AH33" s="300">
        <f t="shared" si="9"/>
        <v>1.26</v>
      </c>
      <c r="AI33" s="448">
        <f t="shared" si="9"/>
        <v>0.55</v>
      </c>
      <c r="AJ33" s="317">
        <f>IF(COUNT(AJ19:AJ32)=0,0,SUM(AJ19:AJ32)/COUNTA(AK21:AK32,AK35:AK36))</f>
        <v>7.714285714285714</v>
      </c>
      <c r="AK33" s="231">
        <f>IF(COUNT(AK19:AK32)=0,"",AVERAGE(AK19:AK32))</f>
        <v>46.333333333333336</v>
      </c>
      <c r="AL33" s="231">
        <f>IF(COUNT(AL19:AL32)=0,"",AVERAGE(AL19:AL32))</f>
        <v>59.833333333333336</v>
      </c>
      <c r="AM33" s="231">
        <f>IF(COUNT(AM19:AM32)=0,"",AVERAGE(AM19:AM32))</f>
        <v>57.666666666666664</v>
      </c>
      <c r="AN33" s="231">
        <f>IF(COUNT(AN19:AN32)=0,"",AVERAGE(AN19:AN32))</f>
        <v>58.666666666666664</v>
      </c>
      <c r="AO33" s="231">
        <f>IF(COUNT(AO19:AO32)=0,"",AVERAGE(AO19:AO32))</f>
        <v>12.333333333333334</v>
      </c>
      <c r="AP33" s="342">
        <f>SUM(AP19:AP32)</f>
        <v>2</v>
      </c>
      <c r="AQ33" s="367"/>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2"/>
      <c r="GF33" s="232"/>
      <c r="GG33" s="232"/>
      <c r="GH33" s="232"/>
      <c r="GI33" s="232"/>
      <c r="GJ33" s="232"/>
      <c r="GK33" s="232"/>
      <c r="GL33" s="232"/>
      <c r="GM33" s="232"/>
      <c r="GN33" s="232"/>
      <c r="GO33" s="232"/>
      <c r="GP33" s="232"/>
      <c r="GQ33" s="232"/>
      <c r="GR33" s="232"/>
      <c r="GS33" s="232"/>
      <c r="GT33" s="232"/>
      <c r="GU33" s="232"/>
      <c r="GV33" s="232"/>
      <c r="GW33" s="232"/>
      <c r="GX33" s="232"/>
      <c r="GY33" s="232"/>
      <c r="GZ33" s="232"/>
      <c r="HA33" s="232"/>
      <c r="HB33" s="232"/>
      <c r="HC33" s="232"/>
      <c r="HD33" s="232"/>
      <c r="HE33" s="232"/>
      <c r="HF33" s="232"/>
      <c r="HG33" s="232"/>
      <c r="HH33" s="232"/>
      <c r="HI33" s="232"/>
      <c r="HJ33" s="232"/>
      <c r="HK33" s="232"/>
      <c r="HL33" s="232"/>
      <c r="HM33" s="232"/>
      <c r="HN33" s="232"/>
      <c r="HO33" s="232"/>
      <c r="HP33" s="232"/>
      <c r="HQ33" s="232"/>
      <c r="HR33" s="232"/>
      <c r="HS33" s="232"/>
      <c r="HT33" s="232"/>
      <c r="HU33" s="232"/>
      <c r="HV33" s="232"/>
      <c r="HW33" s="232"/>
      <c r="HX33" s="232"/>
      <c r="HY33" s="232"/>
      <c r="HZ33" s="232"/>
    </row>
    <row r="34" spans="1:234" s="232" customFormat="1" ht="10.5" customHeight="1" thickBot="1">
      <c r="A34" s="473"/>
      <c r="B34" s="474"/>
      <c r="C34" s="297">
        <f>SUM(C19:C32)</f>
        <v>778</v>
      </c>
      <c r="D34" s="288">
        <f>SUM(D19:D32)</f>
        <v>633</v>
      </c>
      <c r="E34" s="233">
        <f aca="true" t="shared" si="10" ref="E34:J34">SUM(E19:E32)</f>
        <v>44</v>
      </c>
      <c r="F34" s="233">
        <f t="shared" si="10"/>
        <v>12</v>
      </c>
      <c r="G34" s="233">
        <f t="shared" si="10"/>
        <v>3</v>
      </c>
      <c r="H34" s="233">
        <f t="shared" si="10"/>
        <v>0</v>
      </c>
      <c r="I34" s="233">
        <f t="shared" si="10"/>
        <v>86</v>
      </c>
      <c r="J34" s="233">
        <f t="shared" si="10"/>
        <v>0</v>
      </c>
      <c r="K34" s="234"/>
      <c r="L34" s="235"/>
      <c r="M34" s="236"/>
      <c r="N34" s="237"/>
      <c r="O34" s="481"/>
      <c r="P34" s="482"/>
      <c r="Q34" s="316">
        <f>IF(C34=0,"",Q33/C34*60)</f>
        <v>7.133676092544987</v>
      </c>
      <c r="R34" s="239"/>
      <c r="S34" s="239"/>
      <c r="T34" s="240"/>
      <c r="U34" s="240"/>
      <c r="V34" s="235"/>
      <c r="W34" s="234"/>
      <c r="X34" s="237"/>
      <c r="Y34" s="241"/>
      <c r="Z34" s="314">
        <f>SUM(Z19:Z32)</f>
        <v>0</v>
      </c>
      <c r="AA34" s="315">
        <f>SUM(AA19:AA32)</f>
        <v>10.4</v>
      </c>
      <c r="AB34" s="288">
        <f>SUM(AB19:AB32)</f>
        <v>234</v>
      </c>
      <c r="AC34" s="288">
        <f aca="true" t="shared" si="11" ref="AC34:AI34">SUM(AC19:AC32)</f>
        <v>128</v>
      </c>
      <c r="AD34" s="288">
        <f t="shared" si="11"/>
        <v>0</v>
      </c>
      <c r="AE34" s="288">
        <f t="shared" si="11"/>
        <v>0</v>
      </c>
      <c r="AF34" s="288">
        <f t="shared" si="11"/>
        <v>0</v>
      </c>
      <c r="AG34" s="288">
        <f t="shared" si="11"/>
        <v>275</v>
      </c>
      <c r="AH34" s="288">
        <f t="shared" si="11"/>
        <v>86</v>
      </c>
      <c r="AI34" s="449">
        <f t="shared" si="11"/>
        <v>55</v>
      </c>
      <c r="AJ34" s="235"/>
      <c r="AK34" s="241"/>
      <c r="AL34" s="314"/>
      <c r="AM34" s="343"/>
      <c r="AN34" s="343"/>
      <c r="AO34" s="315"/>
      <c r="AP34" s="344"/>
      <c r="AQ34" s="368"/>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c r="CW34" s="242"/>
      <c r="CX34" s="242"/>
      <c r="CY34" s="242"/>
      <c r="CZ34" s="242"/>
      <c r="DA34" s="242"/>
      <c r="DB34" s="242"/>
      <c r="DC34" s="242"/>
      <c r="DD34" s="242"/>
      <c r="DE34" s="242"/>
      <c r="DF34" s="242"/>
      <c r="DG34" s="242"/>
      <c r="DH34" s="242"/>
      <c r="DI34" s="242"/>
      <c r="DJ34" s="242"/>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c r="EH34" s="242"/>
      <c r="EI34" s="242"/>
      <c r="EJ34" s="242"/>
      <c r="EK34" s="242"/>
      <c r="EL34" s="242"/>
      <c r="EM34" s="242"/>
      <c r="EN34" s="242"/>
      <c r="EO34" s="242"/>
      <c r="EP34" s="242"/>
      <c r="EQ34" s="242"/>
      <c r="ER34" s="242"/>
      <c r="ES34" s="242"/>
      <c r="ET34" s="242"/>
      <c r="EU34" s="242"/>
      <c r="EV34" s="242"/>
      <c r="EW34" s="242"/>
      <c r="EX34" s="242"/>
      <c r="EY34" s="242"/>
      <c r="EZ34" s="242"/>
      <c r="FA34" s="242"/>
      <c r="FB34" s="242"/>
      <c r="FC34" s="242"/>
      <c r="FD34" s="242"/>
      <c r="FE34" s="242"/>
      <c r="FF34" s="242"/>
      <c r="FG34" s="242"/>
      <c r="FH34" s="242"/>
      <c r="FI34" s="242"/>
      <c r="FJ34" s="242"/>
      <c r="FK34" s="242"/>
      <c r="FL34" s="242"/>
      <c r="FM34" s="242"/>
      <c r="FN34" s="242"/>
      <c r="FO34" s="242"/>
      <c r="FP34" s="242"/>
      <c r="FQ34" s="242"/>
      <c r="FR34" s="242"/>
      <c r="FS34" s="242"/>
      <c r="FT34" s="242"/>
      <c r="FU34" s="242"/>
      <c r="FV34" s="242"/>
      <c r="FW34" s="242"/>
      <c r="FX34" s="242"/>
      <c r="FY34" s="242"/>
      <c r="FZ34" s="242"/>
      <c r="GA34" s="242"/>
      <c r="GB34" s="242"/>
      <c r="GC34" s="242"/>
      <c r="GD34" s="242"/>
      <c r="GE34" s="242"/>
      <c r="GF34" s="242"/>
      <c r="GG34" s="242"/>
      <c r="GH34" s="242"/>
      <c r="GI34" s="242"/>
      <c r="GJ34" s="242"/>
      <c r="GK34" s="242"/>
      <c r="GL34" s="242"/>
      <c r="GM34" s="242"/>
      <c r="GN34" s="242"/>
      <c r="GO34" s="242"/>
      <c r="GP34" s="242"/>
      <c r="GQ34" s="242"/>
      <c r="GR34" s="242"/>
      <c r="GS34" s="242"/>
      <c r="GT34" s="242"/>
      <c r="GU34" s="242"/>
      <c r="GV34" s="242"/>
      <c r="GW34" s="242"/>
      <c r="GX34" s="242"/>
      <c r="GY34" s="242"/>
      <c r="GZ34" s="242"/>
      <c r="HA34" s="242"/>
      <c r="HB34" s="242"/>
      <c r="HC34" s="242"/>
      <c r="HD34" s="242"/>
      <c r="HE34" s="242"/>
      <c r="HF34" s="242"/>
      <c r="HG34" s="242"/>
      <c r="HH34" s="242"/>
      <c r="HI34" s="242"/>
      <c r="HJ34" s="242"/>
      <c r="HK34" s="242"/>
      <c r="HL34" s="242"/>
      <c r="HM34" s="242"/>
      <c r="HN34" s="242"/>
      <c r="HO34" s="242"/>
      <c r="HP34" s="242"/>
      <c r="HQ34" s="242"/>
      <c r="HR34" s="242"/>
      <c r="HS34" s="242"/>
      <c r="HT34" s="242"/>
      <c r="HU34" s="242"/>
      <c r="HV34" s="242"/>
      <c r="HW34" s="242"/>
      <c r="HX34" s="242"/>
      <c r="HY34" s="242"/>
      <c r="HZ34" s="242"/>
    </row>
    <row r="35" spans="1:234" s="242" customFormat="1" ht="10.5" customHeight="1" thickBot="1">
      <c r="A35" s="469" t="s">
        <v>51</v>
      </c>
      <c r="B35" s="470">
        <f>B31+1</f>
        <v>38670</v>
      </c>
      <c r="C35" s="293">
        <f>SUM(D35:J36)</f>
        <v>75</v>
      </c>
      <c r="D35" s="284"/>
      <c r="E35" s="80"/>
      <c r="F35" s="80"/>
      <c r="G35" s="80"/>
      <c r="H35" s="80"/>
      <c r="I35" s="80"/>
      <c r="J35" s="81"/>
      <c r="K35" s="28"/>
      <c r="L35" s="30"/>
      <c r="M35" s="82"/>
      <c r="N35" s="83"/>
      <c r="O35" s="211"/>
      <c r="P35" s="221"/>
      <c r="Q35" s="318">
        <f>SUM(R35:R36,T35:T36)+SUM(S35:S36)*1.5+SUM(U35:U36)/3+SUM(V35:V36)*0.6</f>
        <v>6</v>
      </c>
      <c r="R35" s="70"/>
      <c r="S35" s="70"/>
      <c r="T35" s="29"/>
      <c r="U35" s="29"/>
      <c r="V35" s="30"/>
      <c r="W35" s="28"/>
      <c r="X35" s="83"/>
      <c r="Y35" s="140"/>
      <c r="Z35" s="185"/>
      <c r="AA35" s="34"/>
      <c r="AB35" s="32"/>
      <c r="AC35" s="33"/>
      <c r="AD35" s="33"/>
      <c r="AE35" s="33"/>
      <c r="AF35" s="33"/>
      <c r="AG35" s="33"/>
      <c r="AH35" s="33"/>
      <c r="AI35" s="34"/>
      <c r="AJ35" s="30"/>
      <c r="AK35" s="180">
        <v>46</v>
      </c>
      <c r="AL35" s="185">
        <v>63</v>
      </c>
      <c r="AM35" s="33">
        <v>51</v>
      </c>
      <c r="AN35" s="351">
        <v>56</v>
      </c>
      <c r="AO35" s="34">
        <f>AN35-AK35</f>
        <v>10</v>
      </c>
      <c r="AP35" s="352"/>
      <c r="AQ35" s="48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row>
    <row r="36" spans="1:234" ht="10.5" customHeight="1">
      <c r="A36" s="467"/>
      <c r="B36" s="468"/>
      <c r="C36" s="292"/>
      <c r="D36" s="283">
        <v>34</v>
      </c>
      <c r="E36" s="87"/>
      <c r="F36" s="87"/>
      <c r="G36" s="87"/>
      <c r="H36" s="87"/>
      <c r="I36" s="87">
        <v>41</v>
      </c>
      <c r="J36" s="88"/>
      <c r="K36" s="89" t="s">
        <v>98</v>
      </c>
      <c r="L36" s="90">
        <v>8</v>
      </c>
      <c r="M36" s="91" t="s">
        <v>97</v>
      </c>
      <c r="N36" s="92">
        <v>16</v>
      </c>
      <c r="O36" s="212" t="s">
        <v>30</v>
      </c>
      <c r="P36" s="222"/>
      <c r="Q36" s="319"/>
      <c r="R36" s="93"/>
      <c r="S36" s="93"/>
      <c r="T36" s="94">
        <v>6</v>
      </c>
      <c r="U36" s="94"/>
      <c r="V36" s="90"/>
      <c r="W36" s="89"/>
      <c r="X36" s="92"/>
      <c r="Y36" s="182"/>
      <c r="Z36" s="184"/>
      <c r="AA36" s="306"/>
      <c r="AB36" s="442">
        <v>34</v>
      </c>
      <c r="AC36" s="349"/>
      <c r="AD36" s="349"/>
      <c r="AE36" s="349"/>
      <c r="AF36" s="349"/>
      <c r="AG36" s="349"/>
      <c r="AH36" s="349">
        <v>41</v>
      </c>
      <c r="AI36" s="306"/>
      <c r="AJ36" s="90">
        <v>7</v>
      </c>
      <c r="AK36" s="182"/>
      <c r="AL36" s="184"/>
      <c r="AM36" s="349"/>
      <c r="AN36" s="349"/>
      <c r="AO36" s="306"/>
      <c r="AP36" s="350"/>
      <c r="AQ36" s="490"/>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row>
    <row r="37" spans="1:234" s="95" customFormat="1" ht="10.5" customHeight="1">
      <c r="A37" s="463" t="s">
        <v>59</v>
      </c>
      <c r="B37" s="465">
        <f>B35+1</f>
        <v>38671</v>
      </c>
      <c r="C37" s="293">
        <f>SUM(D37:J38)</f>
        <v>155</v>
      </c>
      <c r="D37" s="284">
        <v>30</v>
      </c>
      <c r="E37" s="80"/>
      <c r="F37" s="80"/>
      <c r="G37" s="80"/>
      <c r="H37" s="80"/>
      <c r="I37" s="80"/>
      <c r="J37" s="81"/>
      <c r="K37" s="28" t="s">
        <v>98</v>
      </c>
      <c r="L37" s="30">
        <v>8</v>
      </c>
      <c r="M37" s="82" t="s">
        <v>131</v>
      </c>
      <c r="N37" s="83">
        <v>8</v>
      </c>
      <c r="O37" s="211" t="s">
        <v>50</v>
      </c>
      <c r="P37" s="221"/>
      <c r="Q37" s="318">
        <f>SUM(R37:R38,T37:T38)+SUM(S37:S38)*1.5+SUM(U37:U38)/3+SUM(V37:V38)*0.6</f>
        <v>29</v>
      </c>
      <c r="R37" s="70"/>
      <c r="S37" s="70"/>
      <c r="T37" s="29">
        <v>6</v>
      </c>
      <c r="U37" s="29"/>
      <c r="V37" s="30"/>
      <c r="W37" s="28"/>
      <c r="X37" s="83"/>
      <c r="Y37" s="140"/>
      <c r="Z37" s="185"/>
      <c r="AA37" s="34"/>
      <c r="AB37" s="32">
        <v>30</v>
      </c>
      <c r="AC37" s="33"/>
      <c r="AD37" s="33"/>
      <c r="AE37" s="33"/>
      <c r="AF37" s="33"/>
      <c r="AG37" s="33"/>
      <c r="AH37" s="33"/>
      <c r="AI37" s="34"/>
      <c r="AJ37" s="30"/>
      <c r="AK37" s="180">
        <v>43</v>
      </c>
      <c r="AL37" s="185">
        <v>58</v>
      </c>
      <c r="AM37" s="33">
        <v>55</v>
      </c>
      <c r="AN37" s="33">
        <v>57</v>
      </c>
      <c r="AO37" s="34">
        <f>AN37-AK37</f>
        <v>14</v>
      </c>
      <c r="AP37" s="352"/>
      <c r="AQ37" s="491" t="s">
        <v>475</v>
      </c>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row>
    <row r="38" spans="1:234" ht="10.5" customHeight="1">
      <c r="A38" s="467"/>
      <c r="B38" s="468"/>
      <c r="C38" s="292"/>
      <c r="D38" s="283">
        <v>88</v>
      </c>
      <c r="E38" s="87">
        <v>12</v>
      </c>
      <c r="F38" s="87">
        <v>5</v>
      </c>
      <c r="G38" s="87"/>
      <c r="H38" s="87">
        <v>3</v>
      </c>
      <c r="I38" s="87">
        <v>17</v>
      </c>
      <c r="J38" s="88"/>
      <c r="K38" s="89" t="s">
        <v>133</v>
      </c>
      <c r="L38" s="90">
        <v>8</v>
      </c>
      <c r="M38" s="91" t="s">
        <v>97</v>
      </c>
      <c r="N38" s="92">
        <v>16</v>
      </c>
      <c r="O38" s="212" t="s">
        <v>132</v>
      </c>
      <c r="P38" s="222"/>
      <c r="Q38" s="319"/>
      <c r="R38" s="93"/>
      <c r="S38" s="93"/>
      <c r="T38" s="94">
        <v>23</v>
      </c>
      <c r="U38" s="94"/>
      <c r="V38" s="90"/>
      <c r="W38" s="89"/>
      <c r="X38" s="92">
        <v>168</v>
      </c>
      <c r="Y38" s="182"/>
      <c r="Z38" s="184"/>
      <c r="AA38" s="306"/>
      <c r="AB38" s="442">
        <v>125</v>
      </c>
      <c r="AC38" s="349"/>
      <c r="AD38" s="349"/>
      <c r="AE38" s="349"/>
      <c r="AF38" s="349"/>
      <c r="AG38" s="349"/>
      <c r="AH38" s="349"/>
      <c r="AI38" s="306"/>
      <c r="AJ38" s="90">
        <v>8</v>
      </c>
      <c r="AK38" s="182"/>
      <c r="AL38" s="184"/>
      <c r="AM38" s="349"/>
      <c r="AN38" s="349"/>
      <c r="AO38" s="306"/>
      <c r="AP38" s="350">
        <v>1</v>
      </c>
      <c r="AQ38" s="490"/>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row>
    <row r="39" spans="1:234" s="95" customFormat="1" ht="10.5" customHeight="1">
      <c r="A39" s="463" t="s">
        <v>60</v>
      </c>
      <c r="B39" s="465">
        <f>B37+1</f>
        <v>38672</v>
      </c>
      <c r="C39" s="293">
        <f>SUM(D39:J40)</f>
        <v>27</v>
      </c>
      <c r="D39" s="284">
        <v>27</v>
      </c>
      <c r="E39" s="80"/>
      <c r="F39" s="80"/>
      <c r="G39" s="80"/>
      <c r="H39" s="80"/>
      <c r="I39" s="80"/>
      <c r="J39" s="81"/>
      <c r="K39" s="28" t="s">
        <v>98</v>
      </c>
      <c r="L39" s="30">
        <v>8</v>
      </c>
      <c r="M39" s="82" t="s">
        <v>131</v>
      </c>
      <c r="N39" s="83">
        <v>9</v>
      </c>
      <c r="O39" s="211" t="s">
        <v>50</v>
      </c>
      <c r="P39" s="221"/>
      <c r="Q39" s="318">
        <f>SUM(R39:R40,T39:T40)+SUM(S39:S40)*1.5+SUM(U39:U40)/3+SUM(V39:V40)*0.6</f>
        <v>5</v>
      </c>
      <c r="R39" s="70"/>
      <c r="S39" s="70"/>
      <c r="T39" s="29">
        <v>5</v>
      </c>
      <c r="U39" s="29"/>
      <c r="V39" s="30"/>
      <c r="W39" s="28"/>
      <c r="X39" s="83"/>
      <c r="Y39" s="140"/>
      <c r="Z39" s="185"/>
      <c r="AA39" s="34"/>
      <c r="AB39" s="32">
        <v>27</v>
      </c>
      <c r="AC39" s="33"/>
      <c r="AD39" s="33"/>
      <c r="AE39" s="33"/>
      <c r="AF39" s="33"/>
      <c r="AG39" s="33"/>
      <c r="AH39" s="33"/>
      <c r="AI39" s="34"/>
      <c r="AJ39" s="30"/>
      <c r="AK39" s="180">
        <v>45</v>
      </c>
      <c r="AL39" s="185">
        <v>66</v>
      </c>
      <c r="AM39" s="33">
        <v>64</v>
      </c>
      <c r="AN39" s="33">
        <v>60</v>
      </c>
      <c r="AO39" s="34">
        <f>AN39-AK39</f>
        <v>15</v>
      </c>
      <c r="AP39" s="352"/>
      <c r="AQ39" s="491" t="s">
        <v>476</v>
      </c>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row>
    <row r="40" spans="1:234" ht="10.5" customHeight="1">
      <c r="A40" s="467"/>
      <c r="B40" s="468"/>
      <c r="C40" s="294"/>
      <c r="D40" s="283"/>
      <c r="E40" s="87"/>
      <c r="F40" s="87"/>
      <c r="G40" s="87"/>
      <c r="H40" s="87"/>
      <c r="I40" s="87"/>
      <c r="J40" s="88"/>
      <c r="K40" s="89"/>
      <c r="L40" s="90"/>
      <c r="M40" s="91"/>
      <c r="N40" s="92"/>
      <c r="O40" s="212"/>
      <c r="P40" s="222"/>
      <c r="Q40" s="319"/>
      <c r="R40" s="93"/>
      <c r="S40" s="93"/>
      <c r="T40" s="94"/>
      <c r="U40" s="94"/>
      <c r="V40" s="90"/>
      <c r="W40" s="89"/>
      <c r="X40" s="92"/>
      <c r="Y40" s="182"/>
      <c r="Z40" s="184"/>
      <c r="AA40" s="306"/>
      <c r="AB40" s="442"/>
      <c r="AC40" s="349"/>
      <c r="AD40" s="349"/>
      <c r="AE40" s="349"/>
      <c r="AF40" s="349"/>
      <c r="AG40" s="349"/>
      <c r="AH40" s="349"/>
      <c r="AI40" s="306"/>
      <c r="AJ40" s="90">
        <v>7</v>
      </c>
      <c r="AK40" s="182"/>
      <c r="AL40" s="184"/>
      <c r="AM40" s="349"/>
      <c r="AN40" s="349"/>
      <c r="AO40" s="306"/>
      <c r="AP40" s="350">
        <v>1</v>
      </c>
      <c r="AQ40" s="490"/>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row>
    <row r="41" spans="1:234" s="95" customFormat="1" ht="10.5" customHeight="1">
      <c r="A41" s="463" t="s">
        <v>61</v>
      </c>
      <c r="B41" s="465">
        <f>B39+1</f>
        <v>38673</v>
      </c>
      <c r="C41" s="293">
        <f>SUM(D41:J42)</f>
        <v>221</v>
      </c>
      <c r="D41" s="285">
        <v>192</v>
      </c>
      <c r="E41" s="96"/>
      <c r="F41" s="80"/>
      <c r="G41" s="80"/>
      <c r="H41" s="80"/>
      <c r="I41" s="96"/>
      <c r="J41" s="81"/>
      <c r="K41" s="28" t="s">
        <v>124</v>
      </c>
      <c r="L41" s="99">
        <v>7</v>
      </c>
      <c r="M41" s="82" t="s">
        <v>100</v>
      </c>
      <c r="N41" s="83">
        <v>10</v>
      </c>
      <c r="O41" s="211" t="s">
        <v>21</v>
      </c>
      <c r="P41" s="221"/>
      <c r="Q41" s="318">
        <f>SUM(R41:R42,T41:T42)+SUM(S41:S42)*1.5+SUM(U41:U42)/3+SUM(V41:V42)*0.6</f>
        <v>23</v>
      </c>
      <c r="R41" s="70">
        <v>17</v>
      </c>
      <c r="S41" s="70"/>
      <c r="T41" s="29"/>
      <c r="U41" s="29"/>
      <c r="V41" s="30"/>
      <c r="W41" s="28">
        <v>115</v>
      </c>
      <c r="X41" s="83"/>
      <c r="Y41" s="140"/>
      <c r="Z41" s="185"/>
      <c r="AA41" s="34"/>
      <c r="AB41" s="32"/>
      <c r="AC41" s="33"/>
      <c r="AD41" s="33"/>
      <c r="AE41" s="33"/>
      <c r="AF41" s="33"/>
      <c r="AG41" s="33">
        <v>192</v>
      </c>
      <c r="AH41" s="33"/>
      <c r="AI41" s="34"/>
      <c r="AJ41" s="30"/>
      <c r="AK41" s="180">
        <v>48</v>
      </c>
      <c r="AL41" s="185">
        <v>65</v>
      </c>
      <c r="AM41" s="33">
        <v>60</v>
      </c>
      <c r="AN41" s="33">
        <v>64</v>
      </c>
      <c r="AO41" s="34">
        <f>AN41-AK41</f>
        <v>16</v>
      </c>
      <c r="AP41" s="352"/>
      <c r="AQ41" s="491" t="s">
        <v>477</v>
      </c>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row>
    <row r="42" spans="1:234" ht="10.5" customHeight="1">
      <c r="A42" s="467"/>
      <c r="B42" s="468"/>
      <c r="C42" s="294"/>
      <c r="D42" s="286">
        <v>29</v>
      </c>
      <c r="E42" s="97"/>
      <c r="F42" s="87"/>
      <c r="G42" s="87"/>
      <c r="H42" s="87"/>
      <c r="I42" s="97"/>
      <c r="J42" s="88"/>
      <c r="K42" s="89" t="s">
        <v>98</v>
      </c>
      <c r="L42" s="101">
        <v>8</v>
      </c>
      <c r="M42" s="91" t="s">
        <v>70</v>
      </c>
      <c r="N42" s="92">
        <v>19</v>
      </c>
      <c r="O42" s="212" t="s">
        <v>29</v>
      </c>
      <c r="P42" s="222"/>
      <c r="Q42" s="319"/>
      <c r="R42" s="93"/>
      <c r="S42" s="93"/>
      <c r="T42" s="94">
        <v>6</v>
      </c>
      <c r="U42" s="94"/>
      <c r="V42" s="90"/>
      <c r="W42" s="89">
        <v>140</v>
      </c>
      <c r="X42" s="92"/>
      <c r="Y42" s="182"/>
      <c r="Z42" s="184"/>
      <c r="AA42" s="306"/>
      <c r="AB42" s="442">
        <v>29</v>
      </c>
      <c r="AC42" s="349"/>
      <c r="AD42" s="349"/>
      <c r="AE42" s="349"/>
      <c r="AF42" s="349"/>
      <c r="AG42" s="349"/>
      <c r="AH42" s="349"/>
      <c r="AI42" s="306"/>
      <c r="AJ42" s="90">
        <v>8</v>
      </c>
      <c r="AK42" s="182"/>
      <c r="AL42" s="184"/>
      <c r="AM42" s="349"/>
      <c r="AN42" s="349"/>
      <c r="AO42" s="306"/>
      <c r="AP42" s="350"/>
      <c r="AQ42" s="490"/>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row>
    <row r="43" spans="1:234" s="95" customFormat="1" ht="10.5" customHeight="1">
      <c r="A43" s="463" t="s">
        <v>62</v>
      </c>
      <c r="B43" s="465">
        <f>B41+1</f>
        <v>38674</v>
      </c>
      <c r="C43" s="293">
        <f>SUM(D43:J44)</f>
        <v>73</v>
      </c>
      <c r="D43" s="285">
        <v>33</v>
      </c>
      <c r="E43" s="96"/>
      <c r="F43" s="80"/>
      <c r="G43" s="80"/>
      <c r="H43" s="80"/>
      <c r="I43" s="80">
        <v>40</v>
      </c>
      <c r="J43" s="98"/>
      <c r="K43" s="28" t="s">
        <v>98</v>
      </c>
      <c r="L43" s="30">
        <v>8</v>
      </c>
      <c r="M43" s="82" t="s">
        <v>100</v>
      </c>
      <c r="N43" s="83">
        <v>9</v>
      </c>
      <c r="O43" s="211" t="s">
        <v>481</v>
      </c>
      <c r="P43" s="221"/>
      <c r="Q43" s="318">
        <f>SUM(R43:R44,T43:T44)+SUM(S43:S44)*1.5+SUM(U43:U44)/3+SUM(V43:V44)*0.6</f>
        <v>6</v>
      </c>
      <c r="R43" s="70"/>
      <c r="S43" s="70"/>
      <c r="T43" s="29">
        <v>6</v>
      </c>
      <c r="U43" s="29"/>
      <c r="V43" s="30"/>
      <c r="W43" s="28"/>
      <c r="X43" s="83"/>
      <c r="Y43" s="180"/>
      <c r="Z43" s="307"/>
      <c r="AA43" s="54"/>
      <c r="AB43" s="38">
        <v>41</v>
      </c>
      <c r="AC43" s="37"/>
      <c r="AD43" s="37"/>
      <c r="AE43" s="37"/>
      <c r="AF43" s="37"/>
      <c r="AG43" s="37"/>
      <c r="AH43" s="37">
        <v>32</v>
      </c>
      <c r="AI43" s="54"/>
      <c r="AJ43" s="30"/>
      <c r="AK43" s="180">
        <v>51</v>
      </c>
      <c r="AL43" s="185">
        <v>72</v>
      </c>
      <c r="AM43" s="33">
        <v>61</v>
      </c>
      <c r="AN43" s="33">
        <v>63</v>
      </c>
      <c r="AO43" s="34">
        <f>AN43-AK43</f>
        <v>12</v>
      </c>
      <c r="AP43" s="352"/>
      <c r="AQ43" s="491" t="s">
        <v>483</v>
      </c>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row>
    <row r="44" spans="1:234" ht="10.5" customHeight="1">
      <c r="A44" s="467"/>
      <c r="B44" s="468"/>
      <c r="C44" s="294"/>
      <c r="D44" s="286"/>
      <c r="E44" s="97"/>
      <c r="F44" s="87"/>
      <c r="G44" s="87"/>
      <c r="H44" s="87"/>
      <c r="I44" s="87"/>
      <c r="J44" s="100"/>
      <c r="K44" s="89"/>
      <c r="L44" s="90"/>
      <c r="M44" s="91"/>
      <c r="N44" s="92"/>
      <c r="O44" s="212"/>
      <c r="P44" s="222"/>
      <c r="Q44" s="319"/>
      <c r="R44" s="93"/>
      <c r="S44" s="93"/>
      <c r="T44" s="94"/>
      <c r="U44" s="94"/>
      <c r="V44" s="90"/>
      <c r="W44" s="89"/>
      <c r="X44" s="92"/>
      <c r="Y44" s="182"/>
      <c r="Z44" s="184"/>
      <c r="AA44" s="309"/>
      <c r="AB44" s="443"/>
      <c r="AC44" s="444"/>
      <c r="AD44" s="444"/>
      <c r="AE44" s="444"/>
      <c r="AF44" s="444"/>
      <c r="AG44" s="444"/>
      <c r="AH44" s="444"/>
      <c r="AI44" s="309"/>
      <c r="AJ44" s="90">
        <v>5</v>
      </c>
      <c r="AK44" s="182"/>
      <c r="AL44" s="184"/>
      <c r="AM44" s="349"/>
      <c r="AN44" s="349"/>
      <c r="AO44" s="306"/>
      <c r="AP44" s="350">
        <v>1</v>
      </c>
      <c r="AQ44" s="490"/>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row>
    <row r="45" spans="1:234" s="95" customFormat="1" ht="10.5" customHeight="1">
      <c r="A45" s="463" t="s">
        <v>63</v>
      </c>
      <c r="B45" s="465">
        <f>B43+1</f>
        <v>38675</v>
      </c>
      <c r="C45" s="293">
        <f>SUM(D45:J46)</f>
        <v>150</v>
      </c>
      <c r="D45" s="284">
        <v>72</v>
      </c>
      <c r="E45" s="80">
        <v>8</v>
      </c>
      <c r="F45" s="80"/>
      <c r="G45" s="80"/>
      <c r="H45" s="80"/>
      <c r="I45" s="80"/>
      <c r="J45" s="81"/>
      <c r="K45" s="28" t="s">
        <v>124</v>
      </c>
      <c r="L45" s="30">
        <v>9</v>
      </c>
      <c r="M45" s="82" t="s">
        <v>100</v>
      </c>
      <c r="N45" s="83">
        <v>10</v>
      </c>
      <c r="O45" s="211" t="s">
        <v>480</v>
      </c>
      <c r="P45" s="221"/>
      <c r="Q45" s="318">
        <f>SUM(R45:R46,T45:T46)+SUM(S45:S46)*1.5+SUM(U45:U46)/3+SUM(V45:V46)*0.6</f>
        <v>28</v>
      </c>
      <c r="R45" s="70"/>
      <c r="S45" s="70">
        <v>9</v>
      </c>
      <c r="T45" s="29">
        <v>2</v>
      </c>
      <c r="U45" s="29"/>
      <c r="V45" s="30"/>
      <c r="W45" s="28">
        <v>142</v>
      </c>
      <c r="X45" s="83"/>
      <c r="Y45" s="140" t="s">
        <v>194</v>
      </c>
      <c r="Z45" s="185"/>
      <c r="AA45" s="34">
        <v>9.1</v>
      </c>
      <c r="AB45" s="32">
        <v>8</v>
      </c>
      <c r="AC45" s="33">
        <v>72</v>
      </c>
      <c r="AD45" s="33"/>
      <c r="AE45" s="33"/>
      <c r="AF45" s="33"/>
      <c r="AG45" s="33"/>
      <c r="AH45" s="33"/>
      <c r="AI45" s="34"/>
      <c r="AJ45" s="30"/>
      <c r="AK45" s="180" t="s">
        <v>99</v>
      </c>
      <c r="AL45" s="185"/>
      <c r="AM45" s="33"/>
      <c r="AN45" s="33"/>
      <c r="AO45" s="34"/>
      <c r="AP45" s="352"/>
      <c r="AQ45" s="491" t="s">
        <v>484</v>
      </c>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row>
    <row r="46" spans="1:234" ht="10.5" customHeight="1">
      <c r="A46" s="467"/>
      <c r="B46" s="468"/>
      <c r="C46" s="294"/>
      <c r="D46" s="283">
        <v>9</v>
      </c>
      <c r="E46" s="87">
        <v>20</v>
      </c>
      <c r="F46" s="87">
        <v>41</v>
      </c>
      <c r="G46" s="87"/>
      <c r="H46" s="87"/>
      <c r="I46" s="87"/>
      <c r="J46" s="88"/>
      <c r="K46" s="89" t="s">
        <v>124</v>
      </c>
      <c r="L46" s="90">
        <v>9</v>
      </c>
      <c r="M46" s="91" t="s">
        <v>97</v>
      </c>
      <c r="N46" s="92">
        <v>19</v>
      </c>
      <c r="O46" s="212" t="s">
        <v>479</v>
      </c>
      <c r="P46" s="222"/>
      <c r="Q46" s="319"/>
      <c r="R46" s="93"/>
      <c r="S46" s="93">
        <v>7</v>
      </c>
      <c r="T46" s="94">
        <v>2</v>
      </c>
      <c r="U46" s="94"/>
      <c r="V46" s="90"/>
      <c r="W46" s="89">
        <v>163</v>
      </c>
      <c r="X46" s="92"/>
      <c r="Y46" s="182" t="s">
        <v>193</v>
      </c>
      <c r="Z46" s="184"/>
      <c r="AA46" s="306">
        <v>6.6</v>
      </c>
      <c r="AB46" s="442">
        <v>9</v>
      </c>
      <c r="AC46" s="349">
        <v>61</v>
      </c>
      <c r="AD46" s="349"/>
      <c r="AE46" s="349"/>
      <c r="AF46" s="349"/>
      <c r="AG46" s="349"/>
      <c r="AH46" s="349"/>
      <c r="AI46" s="306"/>
      <c r="AJ46" s="90">
        <v>7</v>
      </c>
      <c r="AK46" s="183"/>
      <c r="AL46" s="184"/>
      <c r="AM46" s="349"/>
      <c r="AN46" s="349"/>
      <c r="AO46" s="306"/>
      <c r="AP46" s="350"/>
      <c r="AQ46" s="490"/>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row>
    <row r="47" spans="1:234" s="95" customFormat="1" ht="10.5" customHeight="1">
      <c r="A47" s="463" t="s">
        <v>64</v>
      </c>
      <c r="B47" s="465">
        <f>B45+1</f>
        <v>38676</v>
      </c>
      <c r="C47" s="293">
        <f>SUM(D47:J48)</f>
        <v>135</v>
      </c>
      <c r="D47" s="285">
        <v>135</v>
      </c>
      <c r="E47" s="96"/>
      <c r="F47" s="80"/>
      <c r="G47" s="80"/>
      <c r="H47" s="80"/>
      <c r="I47" s="80"/>
      <c r="J47" s="98"/>
      <c r="K47" s="28" t="s">
        <v>124</v>
      </c>
      <c r="L47" s="99">
        <v>9</v>
      </c>
      <c r="M47" s="82" t="s">
        <v>100</v>
      </c>
      <c r="N47" s="83">
        <v>11</v>
      </c>
      <c r="O47" s="211" t="s">
        <v>478</v>
      </c>
      <c r="P47" s="221"/>
      <c r="Q47" s="320">
        <f>SUM(R47:R48,T47:T48)+SUM(S47:S48)*1.5+SUM(U47:U48)/3+SUM(V47:V48)*0.6</f>
        <v>25</v>
      </c>
      <c r="R47" s="70"/>
      <c r="S47" s="70">
        <v>16</v>
      </c>
      <c r="T47" s="29">
        <v>1</v>
      </c>
      <c r="U47" s="29"/>
      <c r="V47" s="30"/>
      <c r="W47" s="28">
        <v>132</v>
      </c>
      <c r="X47" s="83"/>
      <c r="Y47" s="140" t="s">
        <v>192</v>
      </c>
      <c r="Z47" s="185"/>
      <c r="AA47" s="34">
        <v>15</v>
      </c>
      <c r="AB47" s="32">
        <v>5</v>
      </c>
      <c r="AC47" s="33">
        <v>130</v>
      </c>
      <c r="AD47" s="33"/>
      <c r="AE47" s="33"/>
      <c r="AF47" s="33"/>
      <c r="AG47" s="33"/>
      <c r="AH47" s="33"/>
      <c r="AI47" s="34"/>
      <c r="AJ47" s="30"/>
      <c r="AK47" s="180">
        <v>57</v>
      </c>
      <c r="AL47" s="185">
        <v>65</v>
      </c>
      <c r="AM47" s="33">
        <v>59</v>
      </c>
      <c r="AN47" s="351">
        <v>61</v>
      </c>
      <c r="AO47" s="34">
        <f>AN47-AK47</f>
        <v>4</v>
      </c>
      <c r="AP47" s="352"/>
      <c r="AQ47" s="491" t="s">
        <v>485</v>
      </c>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row>
    <row r="48" spans="1:43" ht="10.5" customHeight="1" thickBot="1">
      <c r="A48" s="464"/>
      <c r="B48" s="466"/>
      <c r="C48" s="296"/>
      <c r="D48" s="285"/>
      <c r="E48" s="96"/>
      <c r="J48" s="98"/>
      <c r="L48" s="99"/>
      <c r="Q48" s="318"/>
      <c r="AJ48" s="30">
        <v>5</v>
      </c>
      <c r="AP48" s="352">
        <v>1</v>
      </c>
      <c r="AQ48" s="492"/>
    </row>
    <row r="49" spans="1:234" ht="10.5" customHeight="1" thickBot="1">
      <c r="A49" s="471">
        <f>IF(A33=52,1,A33+1)</f>
        <v>46</v>
      </c>
      <c r="B49" s="472"/>
      <c r="C49" s="299">
        <f>(C50/60-ROUNDDOWN(C50/60,0))/100*60+ROUNDDOWN(C50/60,0)</f>
        <v>13.56</v>
      </c>
      <c r="D49" s="300">
        <f>(D50/60-ROUNDDOWN(D50/60,0))/100*60+ROUNDDOWN(D50/60,0)</f>
        <v>10.49</v>
      </c>
      <c r="E49" s="301">
        <f aca="true" t="shared" si="12" ref="E49:J49">(E50/60-ROUNDDOWN(E50/60,0))/100*60+ROUNDDOWN(E50/60,0)</f>
        <v>0.39999999999999997</v>
      </c>
      <c r="F49" s="301">
        <f t="shared" si="12"/>
        <v>0.46</v>
      </c>
      <c r="G49" s="301">
        <f t="shared" si="12"/>
        <v>0</v>
      </c>
      <c r="H49" s="301">
        <f t="shared" si="12"/>
        <v>0.03</v>
      </c>
      <c r="I49" s="301">
        <f t="shared" si="12"/>
        <v>1.38</v>
      </c>
      <c r="J49" s="301">
        <f t="shared" si="12"/>
        <v>0</v>
      </c>
      <c r="K49" s="226"/>
      <c r="L49" s="227">
        <f>2*COUNTA(L35:L48)-COUNT(L35:L48)</f>
        <v>10</v>
      </c>
      <c r="M49" s="228"/>
      <c r="N49" s="229"/>
      <c r="O49" s="479"/>
      <c r="P49" s="480"/>
      <c r="Q49" s="321">
        <f aca="true" t="shared" si="13" ref="Q49:V49">SUM(Q35:Q48)</f>
        <v>122</v>
      </c>
      <c r="R49" s="230">
        <f t="shared" si="13"/>
        <v>17</v>
      </c>
      <c r="S49" s="230">
        <f t="shared" si="13"/>
        <v>32</v>
      </c>
      <c r="T49" s="230">
        <f t="shared" si="13"/>
        <v>57</v>
      </c>
      <c r="U49" s="230">
        <f t="shared" si="13"/>
        <v>0</v>
      </c>
      <c r="V49" s="230">
        <f t="shared" si="13"/>
        <v>0</v>
      </c>
      <c r="W49" s="226"/>
      <c r="X49" s="229"/>
      <c r="Y49" s="231"/>
      <c r="Z49" s="312">
        <f>COUNT(Z35:Z48)</f>
        <v>0</v>
      </c>
      <c r="AA49" s="313">
        <f>COUNT(AA35:AA48)</f>
        <v>3</v>
      </c>
      <c r="AB49" s="300">
        <f aca="true" t="shared" si="14" ref="AB49:AI49">(AB50/60-ROUNDDOWN(AB50/60,0))/100*60+ROUNDDOWN(AB50/60,0)</f>
        <v>5.08</v>
      </c>
      <c r="AC49" s="300">
        <f t="shared" si="14"/>
        <v>4.23</v>
      </c>
      <c r="AD49" s="300">
        <f t="shared" si="14"/>
        <v>0</v>
      </c>
      <c r="AE49" s="300">
        <f t="shared" si="14"/>
        <v>0</v>
      </c>
      <c r="AF49" s="300">
        <f t="shared" si="14"/>
        <v>0</v>
      </c>
      <c r="AG49" s="300">
        <f t="shared" si="14"/>
        <v>3.12</v>
      </c>
      <c r="AH49" s="300">
        <f t="shared" si="14"/>
        <v>1.13</v>
      </c>
      <c r="AI49" s="448">
        <f t="shared" si="14"/>
        <v>0</v>
      </c>
      <c r="AJ49" s="317">
        <f>IF(COUNT(AJ35:AJ48)=0,0,SUM(AJ35:AJ48)/COUNTA(AK37:AK48,AK51:AK52))</f>
        <v>6.714285714285714</v>
      </c>
      <c r="AK49" s="231">
        <f>IF(COUNT(AK35:AK48)=0,"",AVERAGE(AK35:AK48))</f>
        <v>48.333333333333336</v>
      </c>
      <c r="AL49" s="231">
        <f>IF(COUNT(AL35:AL48)=0,"",AVERAGE(AL35:AL48))</f>
        <v>64.83333333333333</v>
      </c>
      <c r="AM49" s="231">
        <f>IF(COUNT(AM35:AM48)=0,"",AVERAGE(AM35:AM48))</f>
        <v>58.333333333333336</v>
      </c>
      <c r="AN49" s="231">
        <f>IF(COUNT(AN35:AN48)=0,"",AVERAGE(AN35:AN48))</f>
        <v>60.166666666666664</v>
      </c>
      <c r="AO49" s="231">
        <f>IF(COUNT(AO35:AO48)=0,"",AVERAGE(AO35:AO48))</f>
        <v>11.833333333333334</v>
      </c>
      <c r="AP49" s="342">
        <f>SUM(AP35:AP48)</f>
        <v>4</v>
      </c>
      <c r="AQ49" s="367"/>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232"/>
      <c r="EN49" s="232"/>
      <c r="EO49" s="232"/>
      <c r="EP49" s="232"/>
      <c r="EQ49" s="232"/>
      <c r="ER49" s="232"/>
      <c r="ES49" s="232"/>
      <c r="ET49" s="232"/>
      <c r="EU49" s="232"/>
      <c r="EV49" s="232"/>
      <c r="EW49" s="232"/>
      <c r="EX49" s="232"/>
      <c r="EY49" s="232"/>
      <c r="EZ49" s="232"/>
      <c r="FA49" s="232"/>
      <c r="FB49" s="232"/>
      <c r="FC49" s="232"/>
      <c r="FD49" s="232"/>
      <c r="FE49" s="232"/>
      <c r="FF49" s="232"/>
      <c r="FG49" s="232"/>
      <c r="FH49" s="232"/>
      <c r="FI49" s="232"/>
      <c r="FJ49" s="232"/>
      <c r="FK49" s="232"/>
      <c r="FL49" s="232"/>
      <c r="FM49" s="232"/>
      <c r="FN49" s="232"/>
      <c r="FO49" s="232"/>
      <c r="FP49" s="232"/>
      <c r="FQ49" s="232"/>
      <c r="FR49" s="232"/>
      <c r="FS49" s="232"/>
      <c r="FT49" s="232"/>
      <c r="FU49" s="232"/>
      <c r="FV49" s="232"/>
      <c r="FW49" s="232"/>
      <c r="FX49" s="232"/>
      <c r="FY49" s="232"/>
      <c r="FZ49" s="232"/>
      <c r="GA49" s="232"/>
      <c r="GB49" s="232"/>
      <c r="GC49" s="232"/>
      <c r="GD49" s="232"/>
      <c r="GE49" s="232"/>
      <c r="GF49" s="232"/>
      <c r="GG49" s="232"/>
      <c r="GH49" s="232"/>
      <c r="GI49" s="232"/>
      <c r="GJ49" s="232"/>
      <c r="GK49" s="232"/>
      <c r="GL49" s="232"/>
      <c r="GM49" s="232"/>
      <c r="GN49" s="232"/>
      <c r="GO49" s="232"/>
      <c r="GP49" s="232"/>
      <c r="GQ49" s="232"/>
      <c r="GR49" s="232"/>
      <c r="GS49" s="232"/>
      <c r="GT49" s="232"/>
      <c r="GU49" s="232"/>
      <c r="GV49" s="232"/>
      <c r="GW49" s="232"/>
      <c r="GX49" s="232"/>
      <c r="GY49" s="232"/>
      <c r="GZ49" s="232"/>
      <c r="HA49" s="232"/>
      <c r="HB49" s="232"/>
      <c r="HC49" s="232"/>
      <c r="HD49" s="232"/>
      <c r="HE49" s="232"/>
      <c r="HF49" s="232"/>
      <c r="HG49" s="232"/>
      <c r="HH49" s="232"/>
      <c r="HI49" s="232"/>
      <c r="HJ49" s="232"/>
      <c r="HK49" s="232"/>
      <c r="HL49" s="232"/>
      <c r="HM49" s="232"/>
      <c r="HN49" s="232"/>
      <c r="HO49" s="232"/>
      <c r="HP49" s="232"/>
      <c r="HQ49" s="232"/>
      <c r="HR49" s="232"/>
      <c r="HS49" s="232"/>
      <c r="HT49" s="232"/>
      <c r="HU49" s="232"/>
      <c r="HV49" s="232"/>
      <c r="HW49" s="232"/>
      <c r="HX49" s="232"/>
      <c r="HY49" s="232"/>
      <c r="HZ49" s="232"/>
    </row>
    <row r="50" spans="1:234" s="232" customFormat="1" ht="10.5" customHeight="1" thickBot="1">
      <c r="A50" s="473"/>
      <c r="B50" s="474"/>
      <c r="C50" s="297">
        <f>SUM(C35:C48)</f>
        <v>836</v>
      </c>
      <c r="D50" s="288">
        <f>SUM(D35:D48)</f>
        <v>649</v>
      </c>
      <c r="E50" s="233">
        <f aca="true" t="shared" si="15" ref="E50:J50">SUM(E35:E48)</f>
        <v>40</v>
      </c>
      <c r="F50" s="233">
        <f t="shared" si="15"/>
        <v>46</v>
      </c>
      <c r="G50" s="233">
        <f t="shared" si="15"/>
        <v>0</v>
      </c>
      <c r="H50" s="233">
        <f t="shared" si="15"/>
        <v>3</v>
      </c>
      <c r="I50" s="233">
        <f t="shared" si="15"/>
        <v>98</v>
      </c>
      <c r="J50" s="233">
        <f t="shared" si="15"/>
        <v>0</v>
      </c>
      <c r="K50" s="234"/>
      <c r="L50" s="235"/>
      <c r="M50" s="236"/>
      <c r="N50" s="237"/>
      <c r="O50" s="481"/>
      <c r="P50" s="482"/>
      <c r="Q50" s="316">
        <f>IF(C50=0,"",Q49/C50*60)</f>
        <v>8.75598086124402</v>
      </c>
      <c r="R50" s="239"/>
      <c r="S50" s="239"/>
      <c r="T50" s="240"/>
      <c r="U50" s="240"/>
      <c r="V50" s="235"/>
      <c r="W50" s="234"/>
      <c r="X50" s="237"/>
      <c r="Y50" s="241"/>
      <c r="Z50" s="314">
        <f>SUM(Z35:Z48)</f>
        <v>0</v>
      </c>
      <c r="AA50" s="315">
        <f>SUM(AA35:AA48)</f>
        <v>30.7</v>
      </c>
      <c r="AB50" s="288">
        <f>SUM(AB35:AB48)</f>
        <v>308</v>
      </c>
      <c r="AC50" s="288">
        <f aca="true" t="shared" si="16" ref="AC50:AI50">SUM(AC35:AC48)</f>
        <v>263</v>
      </c>
      <c r="AD50" s="288">
        <f t="shared" si="16"/>
        <v>0</v>
      </c>
      <c r="AE50" s="288">
        <f t="shared" si="16"/>
        <v>0</v>
      </c>
      <c r="AF50" s="288">
        <f t="shared" si="16"/>
        <v>0</v>
      </c>
      <c r="AG50" s="288">
        <f t="shared" si="16"/>
        <v>192</v>
      </c>
      <c r="AH50" s="288">
        <f t="shared" si="16"/>
        <v>73</v>
      </c>
      <c r="AI50" s="449">
        <f t="shared" si="16"/>
        <v>0</v>
      </c>
      <c r="AJ50" s="235"/>
      <c r="AK50" s="241"/>
      <c r="AL50" s="314"/>
      <c r="AM50" s="343"/>
      <c r="AN50" s="343"/>
      <c r="AO50" s="315"/>
      <c r="AP50" s="344"/>
      <c r="AQ50" s="368"/>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c r="EE50" s="242"/>
      <c r="EF50" s="242"/>
      <c r="EG50" s="242"/>
      <c r="EH50" s="242"/>
      <c r="EI50" s="242"/>
      <c r="EJ50" s="242"/>
      <c r="EK50" s="242"/>
      <c r="EL50" s="242"/>
      <c r="EM50" s="242"/>
      <c r="EN50" s="242"/>
      <c r="EO50" s="242"/>
      <c r="EP50" s="242"/>
      <c r="EQ50" s="242"/>
      <c r="ER50" s="242"/>
      <c r="ES50" s="242"/>
      <c r="ET50" s="242"/>
      <c r="EU50" s="242"/>
      <c r="EV50" s="242"/>
      <c r="EW50" s="242"/>
      <c r="EX50" s="242"/>
      <c r="EY50" s="242"/>
      <c r="EZ50" s="242"/>
      <c r="FA50" s="242"/>
      <c r="FB50" s="242"/>
      <c r="FC50" s="242"/>
      <c r="FD50" s="242"/>
      <c r="FE50" s="242"/>
      <c r="FF50" s="242"/>
      <c r="FG50" s="242"/>
      <c r="FH50" s="242"/>
      <c r="FI50" s="242"/>
      <c r="FJ50" s="242"/>
      <c r="FK50" s="242"/>
      <c r="FL50" s="242"/>
      <c r="FM50" s="242"/>
      <c r="FN50" s="242"/>
      <c r="FO50" s="242"/>
      <c r="FP50" s="242"/>
      <c r="FQ50" s="242"/>
      <c r="FR50" s="242"/>
      <c r="FS50" s="242"/>
      <c r="FT50" s="242"/>
      <c r="FU50" s="242"/>
      <c r="FV50" s="242"/>
      <c r="FW50" s="242"/>
      <c r="FX50" s="242"/>
      <c r="FY50" s="242"/>
      <c r="FZ50" s="242"/>
      <c r="GA50" s="242"/>
      <c r="GB50" s="242"/>
      <c r="GC50" s="242"/>
      <c r="GD50" s="242"/>
      <c r="GE50" s="242"/>
      <c r="GF50" s="242"/>
      <c r="GG50" s="242"/>
      <c r="GH50" s="242"/>
      <c r="GI50" s="242"/>
      <c r="GJ50" s="242"/>
      <c r="GK50" s="242"/>
      <c r="GL50" s="242"/>
      <c r="GM50" s="242"/>
      <c r="GN50" s="242"/>
      <c r="GO50" s="242"/>
      <c r="GP50" s="242"/>
      <c r="GQ50" s="242"/>
      <c r="GR50" s="242"/>
      <c r="GS50" s="242"/>
      <c r="GT50" s="242"/>
      <c r="GU50" s="242"/>
      <c r="GV50" s="242"/>
      <c r="GW50" s="242"/>
      <c r="GX50" s="242"/>
      <c r="GY50" s="242"/>
      <c r="GZ50" s="242"/>
      <c r="HA50" s="242"/>
      <c r="HB50" s="242"/>
      <c r="HC50" s="242"/>
      <c r="HD50" s="242"/>
      <c r="HE50" s="242"/>
      <c r="HF50" s="242"/>
      <c r="HG50" s="242"/>
      <c r="HH50" s="242"/>
      <c r="HI50" s="242"/>
      <c r="HJ50" s="242"/>
      <c r="HK50" s="242"/>
      <c r="HL50" s="242"/>
      <c r="HM50" s="242"/>
      <c r="HN50" s="242"/>
      <c r="HO50" s="242"/>
      <c r="HP50" s="242"/>
      <c r="HQ50" s="242"/>
      <c r="HR50" s="242"/>
      <c r="HS50" s="242"/>
      <c r="HT50" s="242"/>
      <c r="HU50" s="242"/>
      <c r="HV50" s="242"/>
      <c r="HW50" s="242"/>
      <c r="HX50" s="242"/>
      <c r="HY50" s="242"/>
      <c r="HZ50" s="242"/>
    </row>
    <row r="51" spans="1:234" s="242" customFormat="1" ht="10.5" customHeight="1" thickBot="1">
      <c r="A51" s="469" t="s">
        <v>51</v>
      </c>
      <c r="B51" s="470">
        <f>B47+1</f>
        <v>38677</v>
      </c>
      <c r="C51" s="293">
        <f>SUM(D51:J52)</f>
        <v>0</v>
      </c>
      <c r="D51" s="284"/>
      <c r="E51" s="80"/>
      <c r="F51" s="80"/>
      <c r="G51" s="80"/>
      <c r="H51" s="80"/>
      <c r="I51" s="80"/>
      <c r="J51" s="81"/>
      <c r="K51" s="28"/>
      <c r="L51" s="30"/>
      <c r="M51" s="82"/>
      <c r="N51" s="83"/>
      <c r="O51" s="211"/>
      <c r="P51" s="221"/>
      <c r="Q51" s="318">
        <f>SUM(R51:R52,T51:T52)+SUM(S51:S52)*1.5+SUM(U51:U52)/3+SUM(V51:V52)*0.6</f>
        <v>0</v>
      </c>
      <c r="R51" s="70"/>
      <c r="S51" s="70"/>
      <c r="T51" s="29"/>
      <c r="U51" s="29"/>
      <c r="V51" s="30"/>
      <c r="W51" s="28"/>
      <c r="X51" s="83"/>
      <c r="Y51" s="140"/>
      <c r="Z51" s="185"/>
      <c r="AA51" s="34"/>
      <c r="AB51" s="32"/>
      <c r="AC51" s="33"/>
      <c r="AD51" s="33"/>
      <c r="AE51" s="33"/>
      <c r="AF51" s="33"/>
      <c r="AG51" s="33"/>
      <c r="AH51" s="33"/>
      <c r="AI51" s="34"/>
      <c r="AJ51" s="30"/>
      <c r="AK51" s="180" t="s">
        <v>99</v>
      </c>
      <c r="AL51" s="185"/>
      <c r="AM51" s="33"/>
      <c r="AN51" s="351"/>
      <c r="AO51" s="34"/>
      <c r="AP51" s="352"/>
      <c r="AQ51" s="48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row>
    <row r="52" spans="1:234" ht="10.5" customHeight="1">
      <c r="A52" s="467"/>
      <c r="B52" s="468"/>
      <c r="C52" s="292"/>
      <c r="D52" s="283"/>
      <c r="E52" s="87"/>
      <c r="F52" s="87"/>
      <c r="G52" s="87"/>
      <c r="H52" s="87"/>
      <c r="I52" s="87"/>
      <c r="J52" s="88"/>
      <c r="K52" s="89"/>
      <c r="L52" s="90"/>
      <c r="M52" s="91"/>
      <c r="N52" s="92"/>
      <c r="O52" s="212"/>
      <c r="P52" s="222"/>
      <c r="Q52" s="319"/>
      <c r="R52" s="93"/>
      <c r="S52" s="93"/>
      <c r="T52" s="94"/>
      <c r="U52" s="94"/>
      <c r="V52" s="90"/>
      <c r="W52" s="89"/>
      <c r="X52" s="92"/>
      <c r="Y52" s="182"/>
      <c r="Z52" s="184"/>
      <c r="AA52" s="306"/>
      <c r="AB52" s="442"/>
      <c r="AC52" s="349"/>
      <c r="AD52" s="349"/>
      <c r="AE52" s="349"/>
      <c r="AF52" s="349"/>
      <c r="AG52" s="349"/>
      <c r="AH52" s="349"/>
      <c r="AI52" s="306"/>
      <c r="AJ52" s="90">
        <v>9</v>
      </c>
      <c r="AK52" s="182"/>
      <c r="AL52" s="184"/>
      <c r="AM52" s="349"/>
      <c r="AN52" s="349"/>
      <c r="AO52" s="306"/>
      <c r="AP52" s="350"/>
      <c r="AQ52" s="490"/>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row>
    <row r="53" spans="1:234" s="95" customFormat="1" ht="10.5" customHeight="1">
      <c r="A53" s="463" t="s">
        <v>59</v>
      </c>
      <c r="B53" s="465">
        <f>B51+1</f>
        <v>38678</v>
      </c>
      <c r="C53" s="293">
        <f>SUM(D53:J54)</f>
        <v>51</v>
      </c>
      <c r="D53" s="284"/>
      <c r="E53" s="80"/>
      <c r="F53" s="80"/>
      <c r="G53" s="80"/>
      <c r="H53" s="80"/>
      <c r="I53" s="80"/>
      <c r="J53" s="81"/>
      <c r="K53" s="28"/>
      <c r="L53" s="30"/>
      <c r="M53" s="82"/>
      <c r="N53" s="83"/>
      <c r="O53" s="211"/>
      <c r="P53" s="221"/>
      <c r="Q53" s="318">
        <f>SUM(R53:R54,T53:T54)+SUM(S53:S54)*1.5+SUM(U53:U54)/3+SUM(V53:V54)*0.6</f>
        <v>10</v>
      </c>
      <c r="R53" s="70"/>
      <c r="S53" s="70"/>
      <c r="T53" s="29"/>
      <c r="U53" s="29"/>
      <c r="V53" s="30"/>
      <c r="W53" s="28"/>
      <c r="X53" s="83"/>
      <c r="Y53" s="140"/>
      <c r="Z53" s="185"/>
      <c r="AA53" s="34"/>
      <c r="AB53" s="32"/>
      <c r="AC53" s="33"/>
      <c r="AD53" s="33"/>
      <c r="AE53" s="33"/>
      <c r="AF53" s="33"/>
      <c r="AG53" s="33"/>
      <c r="AH53" s="33"/>
      <c r="AI53" s="34"/>
      <c r="AJ53" s="30"/>
      <c r="AK53" s="180">
        <v>52</v>
      </c>
      <c r="AL53" s="185">
        <v>69</v>
      </c>
      <c r="AM53" s="33">
        <v>63</v>
      </c>
      <c r="AN53" s="33">
        <v>67</v>
      </c>
      <c r="AO53" s="34">
        <f>AN53-AK53</f>
        <v>15</v>
      </c>
      <c r="AP53" s="352"/>
      <c r="AQ53" s="491" t="s">
        <v>487</v>
      </c>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row>
    <row r="54" spans="1:234" ht="10.5" customHeight="1">
      <c r="A54" s="467"/>
      <c r="B54" s="468"/>
      <c r="C54" s="292"/>
      <c r="D54" s="283">
        <v>51</v>
      </c>
      <c r="E54" s="87"/>
      <c r="F54" s="87"/>
      <c r="G54" s="87"/>
      <c r="H54" s="87"/>
      <c r="I54" s="87"/>
      <c r="J54" s="88"/>
      <c r="K54" s="89" t="s">
        <v>488</v>
      </c>
      <c r="L54" s="90">
        <v>8</v>
      </c>
      <c r="M54" s="91" t="s">
        <v>97</v>
      </c>
      <c r="N54" s="92">
        <v>16</v>
      </c>
      <c r="O54" s="212" t="s">
        <v>29</v>
      </c>
      <c r="P54" s="222"/>
      <c r="Q54" s="319"/>
      <c r="R54" s="93"/>
      <c r="S54" s="93"/>
      <c r="T54" s="94">
        <v>10</v>
      </c>
      <c r="U54" s="94"/>
      <c r="V54" s="90"/>
      <c r="W54" s="89"/>
      <c r="X54" s="92"/>
      <c r="Y54" s="182"/>
      <c r="Z54" s="184"/>
      <c r="AA54" s="306"/>
      <c r="AB54" s="442">
        <v>51</v>
      </c>
      <c r="AC54" s="349"/>
      <c r="AD54" s="349"/>
      <c r="AE54" s="349"/>
      <c r="AF54" s="349"/>
      <c r="AG54" s="349"/>
      <c r="AH54" s="349"/>
      <c r="AI54" s="306"/>
      <c r="AJ54" s="90">
        <v>8</v>
      </c>
      <c r="AK54" s="182"/>
      <c r="AL54" s="184"/>
      <c r="AM54" s="349"/>
      <c r="AN54" s="349"/>
      <c r="AO54" s="306"/>
      <c r="AP54" s="350"/>
      <c r="AQ54" s="490"/>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c r="HX54" s="95"/>
      <c r="HY54" s="95"/>
      <c r="HZ54" s="95"/>
    </row>
    <row r="55" spans="1:234" s="95" customFormat="1" ht="10.5" customHeight="1">
      <c r="A55" s="463" t="s">
        <v>60</v>
      </c>
      <c r="B55" s="465">
        <f>B53+1</f>
        <v>38679</v>
      </c>
      <c r="C55" s="293">
        <f>SUM(D55:J56)</f>
        <v>81</v>
      </c>
      <c r="D55" s="284">
        <v>34</v>
      </c>
      <c r="E55" s="80"/>
      <c r="F55" s="80"/>
      <c r="G55" s="80"/>
      <c r="H55" s="80"/>
      <c r="I55" s="80">
        <v>47</v>
      </c>
      <c r="J55" s="81"/>
      <c r="K55" s="28" t="s">
        <v>98</v>
      </c>
      <c r="L55" s="30">
        <v>9</v>
      </c>
      <c r="M55" s="82" t="s">
        <v>100</v>
      </c>
      <c r="N55" s="83">
        <v>13</v>
      </c>
      <c r="O55" s="211" t="s">
        <v>486</v>
      </c>
      <c r="P55" s="221"/>
      <c r="Q55" s="318">
        <f>SUM(R55:R56,T55:T56)+SUM(S55:S56)*1.5+SUM(U55:U56)/3+SUM(V55:V56)*0.6</f>
        <v>6</v>
      </c>
      <c r="R55" s="70"/>
      <c r="S55" s="70"/>
      <c r="T55" s="29">
        <v>6</v>
      </c>
      <c r="U55" s="29"/>
      <c r="V55" s="30"/>
      <c r="W55" s="28"/>
      <c r="X55" s="83"/>
      <c r="Y55" s="140"/>
      <c r="Z55" s="185"/>
      <c r="AA55" s="34"/>
      <c r="AB55" s="32">
        <v>34</v>
      </c>
      <c r="AC55" s="33"/>
      <c r="AD55" s="33"/>
      <c r="AE55" s="33"/>
      <c r="AF55" s="33"/>
      <c r="AG55" s="33"/>
      <c r="AH55" s="33">
        <v>47</v>
      </c>
      <c r="AI55" s="34"/>
      <c r="AJ55" s="30"/>
      <c r="AK55" s="180">
        <v>52</v>
      </c>
      <c r="AL55" s="185">
        <v>65</v>
      </c>
      <c r="AM55" s="33">
        <v>63</v>
      </c>
      <c r="AN55" s="33">
        <v>65</v>
      </c>
      <c r="AO55" s="34">
        <f>AN55-AK55</f>
        <v>13</v>
      </c>
      <c r="AP55" s="352"/>
      <c r="AQ55" s="491" t="s">
        <v>489</v>
      </c>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row>
    <row r="56" spans="1:234" ht="10.5" customHeight="1">
      <c r="A56" s="467"/>
      <c r="B56" s="468"/>
      <c r="C56" s="294"/>
      <c r="D56" s="283"/>
      <c r="E56" s="87"/>
      <c r="F56" s="87"/>
      <c r="G56" s="87"/>
      <c r="H56" s="87"/>
      <c r="I56" s="87"/>
      <c r="J56" s="88"/>
      <c r="K56" s="89"/>
      <c r="L56" s="90"/>
      <c r="M56" s="91"/>
      <c r="N56" s="92"/>
      <c r="O56" s="212"/>
      <c r="P56" s="222"/>
      <c r="Q56" s="319"/>
      <c r="R56" s="93"/>
      <c r="S56" s="93"/>
      <c r="T56" s="94"/>
      <c r="U56" s="94"/>
      <c r="V56" s="90"/>
      <c r="W56" s="89"/>
      <c r="X56" s="92"/>
      <c r="Y56" s="182"/>
      <c r="Z56" s="184"/>
      <c r="AA56" s="306"/>
      <c r="AB56" s="442"/>
      <c r="AC56" s="349"/>
      <c r="AD56" s="349"/>
      <c r="AE56" s="349"/>
      <c r="AF56" s="349"/>
      <c r="AG56" s="349"/>
      <c r="AH56" s="349"/>
      <c r="AI56" s="306"/>
      <c r="AJ56" s="90">
        <v>8</v>
      </c>
      <c r="AK56" s="182"/>
      <c r="AL56" s="184"/>
      <c r="AM56" s="349"/>
      <c r="AN56" s="349"/>
      <c r="AO56" s="306"/>
      <c r="AP56" s="350">
        <v>1</v>
      </c>
      <c r="AQ56" s="490"/>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row>
    <row r="57" spans="1:234" s="95" customFormat="1" ht="10.5" customHeight="1">
      <c r="A57" s="463" t="s">
        <v>61</v>
      </c>
      <c r="B57" s="465">
        <f>B55+1</f>
        <v>38680</v>
      </c>
      <c r="C57" s="293">
        <f>SUM(D57:J58)</f>
        <v>162</v>
      </c>
      <c r="D57" s="285">
        <v>20</v>
      </c>
      <c r="E57" s="96"/>
      <c r="F57" s="80"/>
      <c r="G57" s="80"/>
      <c r="H57" s="80"/>
      <c r="I57" s="96"/>
      <c r="J57" s="81"/>
      <c r="K57" s="28" t="s">
        <v>98</v>
      </c>
      <c r="L57" s="99">
        <v>8</v>
      </c>
      <c r="M57" s="82" t="s">
        <v>131</v>
      </c>
      <c r="N57" s="83">
        <v>9</v>
      </c>
      <c r="O57" s="211" t="s">
        <v>50</v>
      </c>
      <c r="P57" s="221"/>
      <c r="Q57" s="318">
        <f>SUM(R57:R58,T57:T58)+SUM(S57:S58)*1.5+SUM(U57:U58)/3+SUM(V57:V58)*0.6</f>
        <v>27</v>
      </c>
      <c r="R57" s="70"/>
      <c r="S57" s="70"/>
      <c r="T57" s="29">
        <v>4</v>
      </c>
      <c r="U57" s="29"/>
      <c r="V57" s="30"/>
      <c r="W57" s="28"/>
      <c r="X57" s="83"/>
      <c r="Y57" s="140"/>
      <c r="Z57" s="185"/>
      <c r="AA57" s="34"/>
      <c r="AB57" s="32">
        <v>20</v>
      </c>
      <c r="AC57" s="33"/>
      <c r="AD57" s="33"/>
      <c r="AE57" s="33"/>
      <c r="AF57" s="33"/>
      <c r="AG57" s="33"/>
      <c r="AH57" s="33"/>
      <c r="AI57" s="34"/>
      <c r="AJ57" s="30"/>
      <c r="AK57" s="180">
        <v>51</v>
      </c>
      <c r="AL57" s="185">
        <v>66</v>
      </c>
      <c r="AM57" s="33">
        <v>68</v>
      </c>
      <c r="AN57" s="33">
        <v>65</v>
      </c>
      <c r="AO57" s="34">
        <f>AN57-AK57</f>
        <v>14</v>
      </c>
      <c r="AP57" s="352"/>
      <c r="AQ57" s="491" t="s">
        <v>183</v>
      </c>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row>
    <row r="58" spans="1:234" ht="10.5" customHeight="1">
      <c r="A58" s="467"/>
      <c r="B58" s="468"/>
      <c r="C58" s="294"/>
      <c r="D58" s="286">
        <v>142</v>
      </c>
      <c r="E58" s="97"/>
      <c r="F58" s="87"/>
      <c r="G58" s="87"/>
      <c r="H58" s="87"/>
      <c r="I58" s="97"/>
      <c r="J58" s="88"/>
      <c r="K58" s="89" t="s">
        <v>124</v>
      </c>
      <c r="L58" s="101">
        <v>8</v>
      </c>
      <c r="M58" s="91" t="s">
        <v>97</v>
      </c>
      <c r="N58" s="92">
        <v>19</v>
      </c>
      <c r="O58" s="212" t="s">
        <v>490</v>
      </c>
      <c r="P58" s="222"/>
      <c r="Q58" s="319"/>
      <c r="R58" s="93"/>
      <c r="S58" s="93">
        <v>14</v>
      </c>
      <c r="T58" s="94">
        <v>2</v>
      </c>
      <c r="U58" s="94"/>
      <c r="V58" s="90"/>
      <c r="W58" s="89">
        <v>131</v>
      </c>
      <c r="X58" s="92"/>
      <c r="Y58" s="182" t="s">
        <v>190</v>
      </c>
      <c r="Z58" s="184"/>
      <c r="AA58" s="306">
        <v>11.6</v>
      </c>
      <c r="AB58" s="442">
        <v>10</v>
      </c>
      <c r="AC58" s="349">
        <v>132</v>
      </c>
      <c r="AD58" s="349"/>
      <c r="AE58" s="349"/>
      <c r="AF58" s="349"/>
      <c r="AG58" s="349"/>
      <c r="AH58" s="349"/>
      <c r="AI58" s="306"/>
      <c r="AJ58" s="90">
        <v>8</v>
      </c>
      <c r="AK58" s="182"/>
      <c r="AL58" s="184"/>
      <c r="AM58" s="349"/>
      <c r="AN58" s="349"/>
      <c r="AO58" s="306"/>
      <c r="AP58" s="350"/>
      <c r="AQ58" s="490"/>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row>
    <row r="59" spans="1:234" s="95" customFormat="1" ht="10.5" customHeight="1">
      <c r="A59" s="463" t="s">
        <v>62</v>
      </c>
      <c r="B59" s="465">
        <f>B57+1</f>
        <v>38681</v>
      </c>
      <c r="C59" s="293">
        <f>SUM(D59:J60)</f>
        <v>85</v>
      </c>
      <c r="D59" s="285"/>
      <c r="E59" s="96"/>
      <c r="F59" s="80"/>
      <c r="G59" s="80"/>
      <c r="H59" s="80"/>
      <c r="I59" s="80"/>
      <c r="J59" s="98"/>
      <c r="K59" s="28"/>
      <c r="L59" s="30"/>
      <c r="M59" s="82"/>
      <c r="N59" s="83"/>
      <c r="O59" s="211"/>
      <c r="P59" s="221"/>
      <c r="Q59" s="318">
        <f>SUM(R59:R60,T59:T60)+SUM(S59:S60)*1.5+SUM(U59:U60)/3+SUM(V59:V60)*0.6</f>
        <v>5</v>
      </c>
      <c r="R59" s="70"/>
      <c r="S59" s="70"/>
      <c r="T59" s="29"/>
      <c r="U59" s="29"/>
      <c r="V59" s="30"/>
      <c r="W59" s="28"/>
      <c r="X59" s="83"/>
      <c r="Y59" s="180"/>
      <c r="Z59" s="307"/>
      <c r="AA59" s="54"/>
      <c r="AB59" s="38"/>
      <c r="AC59" s="37"/>
      <c r="AD59" s="37"/>
      <c r="AE59" s="37"/>
      <c r="AF59" s="37"/>
      <c r="AG59" s="37"/>
      <c r="AH59" s="37"/>
      <c r="AI59" s="54"/>
      <c r="AJ59" s="30"/>
      <c r="AK59" s="180">
        <v>53</v>
      </c>
      <c r="AL59" s="185">
        <v>62</v>
      </c>
      <c r="AM59" s="33">
        <v>59</v>
      </c>
      <c r="AN59" s="33">
        <v>65</v>
      </c>
      <c r="AO59" s="34">
        <f>AN59-AK59</f>
        <v>12</v>
      </c>
      <c r="AP59" s="352"/>
      <c r="AQ59" s="491" t="s">
        <v>185</v>
      </c>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row>
    <row r="60" spans="1:234" ht="10.5" customHeight="1">
      <c r="A60" s="467"/>
      <c r="B60" s="468"/>
      <c r="C60" s="294"/>
      <c r="D60" s="286">
        <v>70</v>
      </c>
      <c r="E60" s="97">
        <v>5</v>
      </c>
      <c r="F60" s="87">
        <v>5</v>
      </c>
      <c r="G60" s="87">
        <v>5</v>
      </c>
      <c r="H60" s="87"/>
      <c r="I60" s="87"/>
      <c r="J60" s="100"/>
      <c r="K60" s="89" t="s">
        <v>112</v>
      </c>
      <c r="L60" s="90">
        <v>9</v>
      </c>
      <c r="M60" s="91" t="s">
        <v>97</v>
      </c>
      <c r="N60" s="92">
        <v>20</v>
      </c>
      <c r="O60" s="212" t="s">
        <v>184</v>
      </c>
      <c r="P60" s="222"/>
      <c r="Q60" s="319"/>
      <c r="R60" s="93"/>
      <c r="S60" s="93"/>
      <c r="T60" s="94">
        <v>5</v>
      </c>
      <c r="U60" s="94"/>
      <c r="V60" s="90"/>
      <c r="W60" s="89"/>
      <c r="X60" s="92"/>
      <c r="Y60" s="182"/>
      <c r="Z60" s="184"/>
      <c r="AA60" s="309"/>
      <c r="AB60" s="443">
        <v>30</v>
      </c>
      <c r="AC60" s="444"/>
      <c r="AD60" s="444"/>
      <c r="AE60" s="444"/>
      <c r="AF60" s="444"/>
      <c r="AG60" s="444"/>
      <c r="AH60" s="444"/>
      <c r="AI60" s="309">
        <v>55</v>
      </c>
      <c r="AJ60" s="90">
        <v>7</v>
      </c>
      <c r="AK60" s="182"/>
      <c r="AL60" s="184"/>
      <c r="AM60" s="349"/>
      <c r="AN60" s="349"/>
      <c r="AO60" s="306"/>
      <c r="AP60" s="350"/>
      <c r="AQ60" s="490"/>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row>
    <row r="61" spans="1:234" s="95" customFormat="1" ht="10.5" customHeight="1">
      <c r="A61" s="463" t="s">
        <v>63</v>
      </c>
      <c r="B61" s="465">
        <f>B59+1</f>
        <v>38682</v>
      </c>
      <c r="C61" s="293">
        <f>SUM(D61:J62)</f>
        <v>239</v>
      </c>
      <c r="D61" s="284">
        <v>180</v>
      </c>
      <c r="E61" s="80"/>
      <c r="F61" s="80"/>
      <c r="G61" s="80"/>
      <c r="H61" s="80"/>
      <c r="I61" s="80"/>
      <c r="J61" s="81"/>
      <c r="K61" s="28" t="s">
        <v>18</v>
      </c>
      <c r="L61" s="30">
        <v>8</v>
      </c>
      <c r="M61" s="82" t="s">
        <v>100</v>
      </c>
      <c r="N61" s="83">
        <v>10</v>
      </c>
      <c r="O61" s="211" t="s">
        <v>21</v>
      </c>
      <c r="P61" s="221"/>
      <c r="Q61" s="318">
        <f>SUM(R61:R62,T61:T62)+SUM(S61:S62)*1.5+SUM(U61:U62)/3+SUM(V61:V62)*0.6</f>
        <v>26</v>
      </c>
      <c r="R61" s="70">
        <v>15</v>
      </c>
      <c r="S61" s="70"/>
      <c r="T61" s="29"/>
      <c r="U61" s="29"/>
      <c r="V61" s="30"/>
      <c r="W61" s="28">
        <v>107</v>
      </c>
      <c r="X61" s="83"/>
      <c r="Y61" s="140"/>
      <c r="Z61" s="185"/>
      <c r="AA61" s="34"/>
      <c r="AB61" s="32"/>
      <c r="AC61" s="33"/>
      <c r="AD61" s="33"/>
      <c r="AE61" s="33"/>
      <c r="AF61" s="33"/>
      <c r="AG61" s="33">
        <v>180</v>
      </c>
      <c r="AH61" s="33"/>
      <c r="AI61" s="34"/>
      <c r="AJ61" s="30"/>
      <c r="AK61" s="180">
        <v>53</v>
      </c>
      <c r="AL61" s="185">
        <v>64</v>
      </c>
      <c r="AM61" s="33">
        <v>62</v>
      </c>
      <c r="AN61" s="33">
        <v>67</v>
      </c>
      <c r="AO61" s="34">
        <f>AN61-AK61</f>
        <v>14</v>
      </c>
      <c r="AP61" s="352"/>
      <c r="AQ61" s="491" t="s">
        <v>188</v>
      </c>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row>
    <row r="62" spans="1:234" ht="10.5" customHeight="1">
      <c r="A62" s="467"/>
      <c r="B62" s="468"/>
      <c r="C62" s="294"/>
      <c r="D62" s="283">
        <v>40</v>
      </c>
      <c r="E62" s="87"/>
      <c r="F62" s="87">
        <v>15</v>
      </c>
      <c r="G62" s="87">
        <v>4</v>
      </c>
      <c r="H62" s="87"/>
      <c r="I62" s="87"/>
      <c r="J62" s="88"/>
      <c r="K62" s="89" t="s">
        <v>187</v>
      </c>
      <c r="L62" s="90">
        <v>8</v>
      </c>
      <c r="M62" s="91" t="s">
        <v>97</v>
      </c>
      <c r="N62" s="92">
        <v>18</v>
      </c>
      <c r="O62" s="212" t="s">
        <v>186</v>
      </c>
      <c r="P62" s="222"/>
      <c r="Q62" s="319"/>
      <c r="R62" s="93"/>
      <c r="S62" s="93">
        <v>2</v>
      </c>
      <c r="T62" s="94">
        <v>8</v>
      </c>
      <c r="U62" s="94"/>
      <c r="V62" s="90"/>
      <c r="W62" s="89"/>
      <c r="X62" s="92"/>
      <c r="Y62" s="182" t="s">
        <v>191</v>
      </c>
      <c r="Z62" s="184"/>
      <c r="AA62" s="306">
        <v>2.3</v>
      </c>
      <c r="AB62" s="442">
        <v>43</v>
      </c>
      <c r="AC62" s="349">
        <v>16</v>
      </c>
      <c r="AD62" s="349"/>
      <c r="AE62" s="349"/>
      <c r="AF62" s="349"/>
      <c r="AG62" s="349"/>
      <c r="AH62" s="349"/>
      <c r="AI62" s="306"/>
      <c r="AJ62" s="90">
        <v>9</v>
      </c>
      <c r="AK62" s="183"/>
      <c r="AL62" s="184"/>
      <c r="AM62" s="349"/>
      <c r="AN62" s="349"/>
      <c r="AO62" s="306"/>
      <c r="AP62" s="350">
        <v>1</v>
      </c>
      <c r="AQ62" s="490"/>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5"/>
      <c r="FL62" s="95"/>
      <c r="FM62" s="95"/>
      <c r="FN62" s="95"/>
      <c r="FO62" s="95"/>
      <c r="FP62" s="95"/>
      <c r="FQ62" s="95"/>
      <c r="FR62" s="95"/>
      <c r="FS62" s="95"/>
      <c r="FT62" s="95"/>
      <c r="FU62" s="95"/>
      <c r="FV62" s="95"/>
      <c r="FW62" s="95"/>
      <c r="FX62" s="95"/>
      <c r="FY62" s="95"/>
      <c r="FZ62" s="95"/>
      <c r="GA62" s="95"/>
      <c r="GB62" s="95"/>
      <c r="GC62" s="95"/>
      <c r="GD62" s="95"/>
      <c r="GE62" s="95"/>
      <c r="GF62" s="95"/>
      <c r="GG62" s="95"/>
      <c r="GH62" s="95"/>
      <c r="GI62" s="95"/>
      <c r="GJ62" s="95"/>
      <c r="GK62" s="95"/>
      <c r="GL62" s="95"/>
      <c r="GM62" s="95"/>
      <c r="GN62" s="95"/>
      <c r="GO62" s="95"/>
      <c r="GP62" s="95"/>
      <c r="GQ62" s="95"/>
      <c r="GR62" s="95"/>
      <c r="GS62" s="95"/>
      <c r="GT62" s="95"/>
      <c r="GU62" s="95"/>
      <c r="GV62" s="95"/>
      <c r="GW62" s="95"/>
      <c r="GX62" s="95"/>
      <c r="GY62" s="95"/>
      <c r="GZ62" s="95"/>
      <c r="HA62" s="95"/>
      <c r="HB62" s="95"/>
      <c r="HC62" s="95"/>
      <c r="HD62" s="95"/>
      <c r="HE62" s="95"/>
      <c r="HF62" s="95"/>
      <c r="HG62" s="95"/>
      <c r="HH62" s="95"/>
      <c r="HI62" s="95"/>
      <c r="HJ62" s="95"/>
      <c r="HK62" s="95"/>
      <c r="HL62" s="95"/>
      <c r="HM62" s="95"/>
      <c r="HN62" s="95"/>
      <c r="HO62" s="95"/>
      <c r="HP62" s="95"/>
      <c r="HQ62" s="95"/>
      <c r="HR62" s="95"/>
      <c r="HS62" s="95"/>
      <c r="HT62" s="95"/>
      <c r="HU62" s="95"/>
      <c r="HV62" s="95"/>
      <c r="HW62" s="95"/>
      <c r="HX62" s="95"/>
      <c r="HY62" s="95"/>
      <c r="HZ62" s="95"/>
    </row>
    <row r="63" spans="1:234" s="95" customFormat="1" ht="10.5" customHeight="1">
      <c r="A63" s="463" t="s">
        <v>64</v>
      </c>
      <c r="B63" s="465">
        <f>B61+1</f>
        <v>38683</v>
      </c>
      <c r="C63" s="293">
        <f>SUM(D63:J64)</f>
        <v>60</v>
      </c>
      <c r="D63" s="285">
        <v>45</v>
      </c>
      <c r="E63" s="96">
        <v>15</v>
      </c>
      <c r="F63" s="80"/>
      <c r="G63" s="80"/>
      <c r="H63" s="80"/>
      <c r="I63" s="80"/>
      <c r="J63" s="98"/>
      <c r="K63" s="28" t="s">
        <v>18</v>
      </c>
      <c r="L63" s="99">
        <v>9</v>
      </c>
      <c r="M63" s="82" t="s">
        <v>100</v>
      </c>
      <c r="N63" s="83">
        <v>12</v>
      </c>
      <c r="O63" s="211" t="s">
        <v>195</v>
      </c>
      <c r="P63" s="221"/>
      <c r="Q63" s="320">
        <f>SUM(R63:R64,T63:T64)+SUM(S63:S64)*1.5+SUM(U63:U64)/3+SUM(V63:V64)*0.6</f>
        <v>10</v>
      </c>
      <c r="R63" s="70"/>
      <c r="S63" s="70">
        <v>6</v>
      </c>
      <c r="T63" s="29">
        <v>1</v>
      </c>
      <c r="U63" s="29"/>
      <c r="V63" s="30"/>
      <c r="W63" s="28"/>
      <c r="X63" s="83"/>
      <c r="Y63" s="140"/>
      <c r="Z63" s="185"/>
      <c r="AA63" s="34">
        <v>6</v>
      </c>
      <c r="AB63" s="32">
        <v>4</v>
      </c>
      <c r="AC63" s="33">
        <v>56</v>
      </c>
      <c r="AD63" s="33"/>
      <c r="AE63" s="33"/>
      <c r="AF63" s="33"/>
      <c r="AG63" s="33"/>
      <c r="AH63" s="33"/>
      <c r="AI63" s="34"/>
      <c r="AJ63" s="30"/>
      <c r="AK63" s="180">
        <v>55</v>
      </c>
      <c r="AL63" s="185">
        <v>64</v>
      </c>
      <c r="AM63" s="33">
        <v>61</v>
      </c>
      <c r="AN63" s="351">
        <v>67</v>
      </c>
      <c r="AO63" s="34">
        <f>AN63-AK63</f>
        <v>12</v>
      </c>
      <c r="AP63" s="352"/>
      <c r="AQ63" s="491" t="s">
        <v>204</v>
      </c>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row>
    <row r="64" spans="1:43" ht="10.5" customHeight="1" thickBot="1">
      <c r="A64" s="464"/>
      <c r="B64" s="466"/>
      <c r="C64" s="296"/>
      <c r="D64" s="285"/>
      <c r="E64" s="96"/>
      <c r="J64" s="98"/>
      <c r="L64" s="99"/>
      <c r="Q64" s="318"/>
      <c r="AJ64" s="30">
        <v>8</v>
      </c>
      <c r="AQ64" s="492"/>
    </row>
    <row r="65" spans="1:234" ht="10.5" customHeight="1" thickBot="1">
      <c r="A65" s="471">
        <f>IF(A49=52,1,A49+1)</f>
        <v>47</v>
      </c>
      <c r="B65" s="472"/>
      <c r="C65" s="299">
        <f>(C66/60-ROUNDDOWN(C66/60,0))/100*60+ROUNDDOWN(C66/60,0)</f>
        <v>11.18</v>
      </c>
      <c r="D65" s="300">
        <f>(D66/60-ROUNDDOWN(D66/60,0))/100*60+ROUNDDOWN(D66/60,0)</f>
        <v>9.42</v>
      </c>
      <c r="E65" s="301">
        <f aca="true" t="shared" si="17" ref="E65:J65">(E66/60-ROUNDDOWN(E66/60,0))/100*60+ROUNDDOWN(E66/60,0)</f>
        <v>0.19999999999999998</v>
      </c>
      <c r="F65" s="301">
        <f t="shared" si="17"/>
        <v>0.19999999999999998</v>
      </c>
      <c r="G65" s="301">
        <f t="shared" si="17"/>
        <v>0.09</v>
      </c>
      <c r="H65" s="301">
        <f t="shared" si="17"/>
        <v>0</v>
      </c>
      <c r="I65" s="301">
        <f t="shared" si="17"/>
        <v>0.47</v>
      </c>
      <c r="J65" s="301">
        <f t="shared" si="17"/>
        <v>0</v>
      </c>
      <c r="K65" s="226"/>
      <c r="L65" s="227">
        <f>2*COUNTA(L51:L64)-COUNT(L51:L64)</f>
        <v>8</v>
      </c>
      <c r="M65" s="228"/>
      <c r="N65" s="229"/>
      <c r="O65" s="475"/>
      <c r="P65" s="476"/>
      <c r="Q65" s="321">
        <f aca="true" t="shared" si="18" ref="Q65:V65">SUM(Q51:Q64)</f>
        <v>84</v>
      </c>
      <c r="R65" s="230">
        <f t="shared" si="18"/>
        <v>15</v>
      </c>
      <c r="S65" s="230">
        <f t="shared" si="18"/>
        <v>22</v>
      </c>
      <c r="T65" s="230">
        <f t="shared" si="18"/>
        <v>36</v>
      </c>
      <c r="U65" s="230">
        <f t="shared" si="18"/>
        <v>0</v>
      </c>
      <c r="V65" s="230">
        <f t="shared" si="18"/>
        <v>0</v>
      </c>
      <c r="W65" s="226"/>
      <c r="X65" s="229"/>
      <c r="Y65" s="231"/>
      <c r="Z65" s="312">
        <f>COUNT(Z51:Z64)</f>
        <v>0</v>
      </c>
      <c r="AA65" s="313">
        <f>COUNT(AA51:AA64)</f>
        <v>3</v>
      </c>
      <c r="AB65" s="300">
        <f aca="true" t="shared" si="19" ref="AB65:AI65">(AB66/60-ROUNDDOWN(AB66/60,0))/100*60+ROUNDDOWN(AB66/60,0)</f>
        <v>3.12</v>
      </c>
      <c r="AC65" s="300">
        <f t="shared" si="19"/>
        <v>3.2399999999999998</v>
      </c>
      <c r="AD65" s="300">
        <f t="shared" si="19"/>
        <v>0</v>
      </c>
      <c r="AE65" s="300">
        <f t="shared" si="19"/>
        <v>0</v>
      </c>
      <c r="AF65" s="300">
        <f t="shared" si="19"/>
        <v>0</v>
      </c>
      <c r="AG65" s="300">
        <f t="shared" si="19"/>
        <v>3</v>
      </c>
      <c r="AH65" s="300">
        <f t="shared" si="19"/>
        <v>0.47</v>
      </c>
      <c r="AI65" s="448">
        <f t="shared" si="19"/>
        <v>0.55</v>
      </c>
      <c r="AJ65" s="317">
        <f>IF(COUNT(AJ51:AJ64)=0,0,SUM(AJ51:AJ64)/COUNTA(AK53:AK64,AK67:AK68))</f>
        <v>8.142857142857142</v>
      </c>
      <c r="AK65" s="231">
        <f>IF(COUNT(AK51:AK64)=0,"",AVERAGE(AK51:AK64))</f>
        <v>52.666666666666664</v>
      </c>
      <c r="AL65" s="231">
        <f>IF(COUNT(AL51:AL64)=0,"",AVERAGE(AL51:AL64))</f>
        <v>65</v>
      </c>
      <c r="AM65" s="231">
        <f>IF(COUNT(AM51:AM64)=0,"",AVERAGE(AM51:AM64))</f>
        <v>62.666666666666664</v>
      </c>
      <c r="AN65" s="231">
        <f>IF(COUNT(AN51:AN64)=0,"",AVERAGE(AN51:AN64))</f>
        <v>66</v>
      </c>
      <c r="AO65" s="231">
        <f>IF(COUNT(AO51:AO64)=0,"",AVERAGE(AO51:AO64))</f>
        <v>13.333333333333334</v>
      </c>
      <c r="AP65" s="342">
        <f>SUM(AP51:AP64)</f>
        <v>2</v>
      </c>
      <c r="AQ65" s="367"/>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c r="DV65" s="232"/>
      <c r="DW65" s="232"/>
      <c r="DX65" s="232"/>
      <c r="DY65" s="232"/>
      <c r="DZ65" s="232"/>
      <c r="EA65" s="232"/>
      <c r="EB65" s="232"/>
      <c r="EC65" s="232"/>
      <c r="ED65" s="232"/>
      <c r="EE65" s="232"/>
      <c r="EF65" s="232"/>
      <c r="EG65" s="232"/>
      <c r="EH65" s="232"/>
      <c r="EI65" s="232"/>
      <c r="EJ65" s="232"/>
      <c r="EK65" s="232"/>
      <c r="EL65" s="232"/>
      <c r="EM65" s="232"/>
      <c r="EN65" s="232"/>
      <c r="EO65" s="232"/>
      <c r="EP65" s="232"/>
      <c r="EQ65" s="232"/>
      <c r="ER65" s="232"/>
      <c r="ES65" s="232"/>
      <c r="ET65" s="232"/>
      <c r="EU65" s="232"/>
      <c r="EV65" s="232"/>
      <c r="EW65" s="232"/>
      <c r="EX65" s="232"/>
      <c r="EY65" s="232"/>
      <c r="EZ65" s="232"/>
      <c r="FA65" s="232"/>
      <c r="FB65" s="232"/>
      <c r="FC65" s="232"/>
      <c r="FD65" s="232"/>
      <c r="FE65" s="232"/>
      <c r="FF65" s="232"/>
      <c r="FG65" s="232"/>
      <c r="FH65" s="232"/>
      <c r="FI65" s="232"/>
      <c r="FJ65" s="232"/>
      <c r="FK65" s="232"/>
      <c r="FL65" s="232"/>
      <c r="FM65" s="232"/>
      <c r="FN65" s="232"/>
      <c r="FO65" s="232"/>
      <c r="FP65" s="232"/>
      <c r="FQ65" s="232"/>
      <c r="FR65" s="232"/>
      <c r="FS65" s="232"/>
      <c r="FT65" s="232"/>
      <c r="FU65" s="232"/>
      <c r="FV65" s="232"/>
      <c r="FW65" s="232"/>
      <c r="FX65" s="232"/>
      <c r="FY65" s="232"/>
      <c r="FZ65" s="232"/>
      <c r="GA65" s="232"/>
      <c r="GB65" s="232"/>
      <c r="GC65" s="232"/>
      <c r="GD65" s="232"/>
      <c r="GE65" s="232"/>
      <c r="GF65" s="232"/>
      <c r="GG65" s="232"/>
      <c r="GH65" s="232"/>
      <c r="GI65" s="232"/>
      <c r="GJ65" s="232"/>
      <c r="GK65" s="232"/>
      <c r="GL65" s="232"/>
      <c r="GM65" s="232"/>
      <c r="GN65" s="232"/>
      <c r="GO65" s="232"/>
      <c r="GP65" s="232"/>
      <c r="GQ65" s="232"/>
      <c r="GR65" s="232"/>
      <c r="GS65" s="232"/>
      <c r="GT65" s="232"/>
      <c r="GU65" s="232"/>
      <c r="GV65" s="232"/>
      <c r="GW65" s="232"/>
      <c r="GX65" s="232"/>
      <c r="GY65" s="232"/>
      <c r="GZ65" s="232"/>
      <c r="HA65" s="232"/>
      <c r="HB65" s="232"/>
      <c r="HC65" s="232"/>
      <c r="HD65" s="232"/>
      <c r="HE65" s="232"/>
      <c r="HF65" s="232"/>
      <c r="HG65" s="232"/>
      <c r="HH65" s="232"/>
      <c r="HI65" s="232"/>
      <c r="HJ65" s="232"/>
      <c r="HK65" s="232"/>
      <c r="HL65" s="232"/>
      <c r="HM65" s="232"/>
      <c r="HN65" s="232"/>
      <c r="HO65" s="232"/>
      <c r="HP65" s="232"/>
      <c r="HQ65" s="232"/>
      <c r="HR65" s="232"/>
      <c r="HS65" s="232"/>
      <c r="HT65" s="232"/>
      <c r="HU65" s="232"/>
      <c r="HV65" s="232"/>
      <c r="HW65" s="232"/>
      <c r="HX65" s="232"/>
      <c r="HY65" s="232"/>
      <c r="HZ65" s="232"/>
    </row>
    <row r="66" spans="1:234" s="232" customFormat="1" ht="10.5" customHeight="1" thickBot="1">
      <c r="A66" s="473"/>
      <c r="B66" s="474"/>
      <c r="C66" s="297">
        <f>SUM(C51:C64)</f>
        <v>678</v>
      </c>
      <c r="D66" s="288">
        <f>SUM(D51:D64)</f>
        <v>582</v>
      </c>
      <c r="E66" s="233">
        <f aca="true" t="shared" si="20" ref="E66:J66">SUM(E51:E64)</f>
        <v>20</v>
      </c>
      <c r="F66" s="233">
        <f t="shared" si="20"/>
        <v>20</v>
      </c>
      <c r="G66" s="233">
        <f t="shared" si="20"/>
        <v>9</v>
      </c>
      <c r="H66" s="233">
        <f t="shared" si="20"/>
        <v>0</v>
      </c>
      <c r="I66" s="233">
        <f t="shared" si="20"/>
        <v>47</v>
      </c>
      <c r="J66" s="233">
        <f t="shared" si="20"/>
        <v>0</v>
      </c>
      <c r="K66" s="234"/>
      <c r="L66" s="235"/>
      <c r="M66" s="236"/>
      <c r="N66" s="237"/>
      <c r="O66" s="477"/>
      <c r="P66" s="478"/>
      <c r="Q66" s="316">
        <f>IF(C66=0,"",Q65/C66*60)</f>
        <v>7.433628318584071</v>
      </c>
      <c r="R66" s="239"/>
      <c r="S66" s="239"/>
      <c r="T66" s="240"/>
      <c r="U66" s="240"/>
      <c r="V66" s="235"/>
      <c r="W66" s="234"/>
      <c r="X66" s="237"/>
      <c r="Y66" s="241"/>
      <c r="Z66" s="314">
        <f>SUM(Z51:Z64)</f>
        <v>0</v>
      </c>
      <c r="AA66" s="315">
        <f>SUM(AA51:AA64)</f>
        <v>19.9</v>
      </c>
      <c r="AB66" s="288">
        <f>SUM(AB51:AB64)</f>
        <v>192</v>
      </c>
      <c r="AC66" s="288">
        <f aca="true" t="shared" si="21" ref="AC66:AI66">SUM(AC51:AC64)</f>
        <v>204</v>
      </c>
      <c r="AD66" s="288">
        <f t="shared" si="21"/>
        <v>0</v>
      </c>
      <c r="AE66" s="288">
        <f t="shared" si="21"/>
        <v>0</v>
      </c>
      <c r="AF66" s="288">
        <f t="shared" si="21"/>
        <v>0</v>
      </c>
      <c r="AG66" s="288">
        <f t="shared" si="21"/>
        <v>180</v>
      </c>
      <c r="AH66" s="288">
        <f t="shared" si="21"/>
        <v>47</v>
      </c>
      <c r="AI66" s="449">
        <f t="shared" si="21"/>
        <v>55</v>
      </c>
      <c r="AJ66" s="235"/>
      <c r="AK66" s="241"/>
      <c r="AL66" s="314"/>
      <c r="AM66" s="343"/>
      <c r="AN66" s="343"/>
      <c r="AO66" s="315"/>
      <c r="AP66" s="344"/>
      <c r="AQ66" s="368"/>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242"/>
      <c r="DU66" s="242"/>
      <c r="DV66" s="242"/>
      <c r="DW66" s="242"/>
      <c r="DX66" s="242"/>
      <c r="DY66" s="242"/>
      <c r="DZ66" s="242"/>
      <c r="EA66" s="242"/>
      <c r="EB66" s="242"/>
      <c r="EC66" s="242"/>
      <c r="ED66" s="242"/>
      <c r="EE66" s="242"/>
      <c r="EF66" s="242"/>
      <c r="EG66" s="242"/>
      <c r="EH66" s="242"/>
      <c r="EI66" s="242"/>
      <c r="EJ66" s="242"/>
      <c r="EK66" s="242"/>
      <c r="EL66" s="242"/>
      <c r="EM66" s="242"/>
      <c r="EN66" s="242"/>
      <c r="EO66" s="242"/>
      <c r="EP66" s="242"/>
      <c r="EQ66" s="242"/>
      <c r="ER66" s="242"/>
      <c r="ES66" s="242"/>
      <c r="ET66" s="242"/>
      <c r="EU66" s="242"/>
      <c r="EV66" s="242"/>
      <c r="EW66" s="242"/>
      <c r="EX66" s="242"/>
      <c r="EY66" s="242"/>
      <c r="EZ66" s="242"/>
      <c r="FA66" s="242"/>
      <c r="FB66" s="242"/>
      <c r="FC66" s="242"/>
      <c r="FD66" s="242"/>
      <c r="FE66" s="242"/>
      <c r="FF66" s="242"/>
      <c r="FG66" s="242"/>
      <c r="FH66" s="242"/>
      <c r="FI66" s="242"/>
      <c r="FJ66" s="242"/>
      <c r="FK66" s="242"/>
      <c r="FL66" s="242"/>
      <c r="FM66" s="242"/>
      <c r="FN66" s="242"/>
      <c r="FO66" s="242"/>
      <c r="FP66" s="242"/>
      <c r="FQ66" s="242"/>
      <c r="FR66" s="242"/>
      <c r="FS66" s="242"/>
      <c r="FT66" s="242"/>
      <c r="FU66" s="242"/>
      <c r="FV66" s="242"/>
      <c r="FW66" s="242"/>
      <c r="FX66" s="242"/>
      <c r="FY66" s="242"/>
      <c r="FZ66" s="242"/>
      <c r="GA66" s="242"/>
      <c r="GB66" s="242"/>
      <c r="GC66" s="242"/>
      <c r="GD66" s="242"/>
      <c r="GE66" s="242"/>
      <c r="GF66" s="242"/>
      <c r="GG66" s="242"/>
      <c r="GH66" s="242"/>
      <c r="GI66" s="242"/>
      <c r="GJ66" s="242"/>
      <c r="GK66" s="242"/>
      <c r="GL66" s="242"/>
      <c r="GM66" s="242"/>
      <c r="GN66" s="242"/>
      <c r="GO66" s="242"/>
      <c r="GP66" s="242"/>
      <c r="GQ66" s="242"/>
      <c r="GR66" s="242"/>
      <c r="GS66" s="242"/>
      <c r="GT66" s="242"/>
      <c r="GU66" s="242"/>
      <c r="GV66" s="242"/>
      <c r="GW66" s="242"/>
      <c r="GX66" s="242"/>
      <c r="GY66" s="242"/>
      <c r="GZ66" s="242"/>
      <c r="HA66" s="242"/>
      <c r="HB66" s="242"/>
      <c r="HC66" s="242"/>
      <c r="HD66" s="242"/>
      <c r="HE66" s="242"/>
      <c r="HF66" s="242"/>
      <c r="HG66" s="242"/>
      <c r="HH66" s="242"/>
      <c r="HI66" s="242"/>
      <c r="HJ66" s="242"/>
      <c r="HK66" s="242"/>
      <c r="HL66" s="242"/>
      <c r="HM66" s="242"/>
      <c r="HN66" s="242"/>
      <c r="HO66" s="242"/>
      <c r="HP66" s="242"/>
      <c r="HQ66" s="242"/>
      <c r="HR66" s="242"/>
      <c r="HS66" s="242"/>
      <c r="HT66" s="242"/>
      <c r="HU66" s="242"/>
      <c r="HV66" s="242"/>
      <c r="HW66" s="242"/>
      <c r="HX66" s="242"/>
      <c r="HY66" s="242"/>
      <c r="HZ66" s="242"/>
    </row>
    <row r="67" spans="1:234" s="242" customFormat="1" ht="10.5" customHeight="1" thickBot="1">
      <c r="A67" s="469" t="s">
        <v>51</v>
      </c>
      <c r="B67" s="470">
        <f>B63+1</f>
        <v>38684</v>
      </c>
      <c r="C67" s="293">
        <f>SUM(D67:J68)</f>
        <v>0</v>
      </c>
      <c r="D67" s="284"/>
      <c r="E67" s="80"/>
      <c r="F67" s="80"/>
      <c r="G67" s="80"/>
      <c r="H67" s="80"/>
      <c r="I67" s="80"/>
      <c r="J67" s="81"/>
      <c r="K67" s="28"/>
      <c r="L67" s="30"/>
      <c r="M67" s="82"/>
      <c r="N67" s="83"/>
      <c r="O67" s="211"/>
      <c r="P67" s="221"/>
      <c r="Q67" s="318">
        <f>SUM(R67:R68,T67:T68)+SUM(S67:S68)*1.5+SUM(U67:U68)/3+SUM(V67:V68)*0.6</f>
        <v>0</v>
      </c>
      <c r="R67" s="70"/>
      <c r="S67" s="70"/>
      <c r="T67" s="29"/>
      <c r="U67" s="29"/>
      <c r="V67" s="30"/>
      <c r="W67" s="28"/>
      <c r="X67" s="83"/>
      <c r="Y67" s="140"/>
      <c r="Z67" s="185"/>
      <c r="AA67" s="34"/>
      <c r="AB67" s="32"/>
      <c r="AC67" s="33"/>
      <c r="AD67" s="33"/>
      <c r="AE67" s="33"/>
      <c r="AF67" s="33"/>
      <c r="AG67" s="33"/>
      <c r="AH67" s="33"/>
      <c r="AI67" s="34"/>
      <c r="AJ67" s="30"/>
      <c r="AK67" s="180">
        <v>49</v>
      </c>
      <c r="AL67" s="185">
        <v>63</v>
      </c>
      <c r="AM67" s="33">
        <v>64</v>
      </c>
      <c r="AN67" s="351">
        <v>66</v>
      </c>
      <c r="AO67" s="34">
        <f>AN67-AK67</f>
        <v>17</v>
      </c>
      <c r="AP67" s="352"/>
      <c r="AQ67" s="489" t="s">
        <v>213</v>
      </c>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row>
    <row r="68" spans="1:234" ht="10.5" customHeight="1">
      <c r="A68" s="467"/>
      <c r="B68" s="468"/>
      <c r="C68" s="292"/>
      <c r="D68" s="283"/>
      <c r="E68" s="87"/>
      <c r="F68" s="87"/>
      <c r="G68" s="87"/>
      <c r="H68" s="87"/>
      <c r="I68" s="87"/>
      <c r="J68" s="88"/>
      <c r="K68" s="89"/>
      <c r="L68" s="90"/>
      <c r="M68" s="91"/>
      <c r="N68" s="92"/>
      <c r="O68" s="212"/>
      <c r="P68" s="222"/>
      <c r="Q68" s="319"/>
      <c r="R68" s="93"/>
      <c r="S68" s="93"/>
      <c r="T68" s="94"/>
      <c r="U68" s="94"/>
      <c r="V68" s="90"/>
      <c r="W68" s="89"/>
      <c r="X68" s="92"/>
      <c r="Y68" s="182"/>
      <c r="Z68" s="184"/>
      <c r="AA68" s="306"/>
      <c r="AB68" s="442"/>
      <c r="AC68" s="349"/>
      <c r="AD68" s="349"/>
      <c r="AE68" s="349"/>
      <c r="AF68" s="349"/>
      <c r="AG68" s="349"/>
      <c r="AH68" s="349"/>
      <c r="AI68" s="306"/>
      <c r="AJ68" s="90">
        <v>8</v>
      </c>
      <c r="AK68" s="182"/>
      <c r="AL68" s="184"/>
      <c r="AM68" s="349"/>
      <c r="AN68" s="349"/>
      <c r="AO68" s="306"/>
      <c r="AP68" s="350">
        <v>1</v>
      </c>
      <c r="AQ68" s="490"/>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c r="HZ68" s="95"/>
    </row>
    <row r="69" spans="1:234" s="95" customFormat="1" ht="10.5" customHeight="1">
      <c r="A69" s="463" t="s">
        <v>59</v>
      </c>
      <c r="B69" s="465">
        <f>B67+1</f>
        <v>38685</v>
      </c>
      <c r="C69" s="293">
        <f>SUM(D69:J70)</f>
        <v>124</v>
      </c>
      <c r="D69" s="284"/>
      <c r="E69" s="80"/>
      <c r="F69" s="80"/>
      <c r="G69" s="80"/>
      <c r="H69" s="80"/>
      <c r="I69" s="80"/>
      <c r="J69" s="81"/>
      <c r="K69" s="28"/>
      <c r="L69" s="30"/>
      <c r="M69" s="82"/>
      <c r="N69" s="83"/>
      <c r="O69" s="211"/>
      <c r="P69" s="221"/>
      <c r="Q69" s="318">
        <f>SUM(R69:R70,T69:T70)+SUM(S69:S70)*1.5+SUM(U69:U70)/3+SUM(V69:V70)*0.6</f>
        <v>24</v>
      </c>
      <c r="R69" s="70"/>
      <c r="S69" s="70"/>
      <c r="T69" s="29"/>
      <c r="U69" s="29"/>
      <c r="V69" s="30"/>
      <c r="W69" s="28"/>
      <c r="X69" s="83"/>
      <c r="Y69" s="140"/>
      <c r="Z69" s="185"/>
      <c r="AA69" s="34"/>
      <c r="AB69" s="32"/>
      <c r="AC69" s="33"/>
      <c r="AD69" s="33"/>
      <c r="AE69" s="33"/>
      <c r="AF69" s="33"/>
      <c r="AG69" s="33"/>
      <c r="AH69" s="33"/>
      <c r="AI69" s="34"/>
      <c r="AJ69" s="30"/>
      <c r="AK69" s="180">
        <v>49</v>
      </c>
      <c r="AL69" s="185">
        <v>59</v>
      </c>
      <c r="AM69" s="33">
        <v>56</v>
      </c>
      <c r="AN69" s="33">
        <v>59</v>
      </c>
      <c r="AO69" s="34">
        <f>AN69-AK69</f>
        <v>10</v>
      </c>
      <c r="AP69" s="352"/>
      <c r="AQ69" s="491" t="s">
        <v>199</v>
      </c>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row>
    <row r="70" spans="1:234" ht="10.5" customHeight="1">
      <c r="A70" s="467"/>
      <c r="B70" s="468"/>
      <c r="C70" s="292"/>
      <c r="D70" s="283">
        <v>124</v>
      </c>
      <c r="E70" s="87"/>
      <c r="F70" s="87"/>
      <c r="G70" s="87"/>
      <c r="H70" s="87"/>
      <c r="I70" s="87"/>
      <c r="J70" s="88"/>
      <c r="K70" s="89" t="s">
        <v>133</v>
      </c>
      <c r="L70" s="90">
        <v>8</v>
      </c>
      <c r="M70" s="91" t="s">
        <v>97</v>
      </c>
      <c r="N70" s="92">
        <v>16</v>
      </c>
      <c r="O70" s="212" t="s">
        <v>29</v>
      </c>
      <c r="P70" s="222"/>
      <c r="Q70" s="319"/>
      <c r="R70" s="93"/>
      <c r="S70" s="93"/>
      <c r="T70" s="94">
        <v>24</v>
      </c>
      <c r="U70" s="94"/>
      <c r="V70" s="90"/>
      <c r="W70" s="89">
        <v>128</v>
      </c>
      <c r="X70" s="92"/>
      <c r="Y70" s="182"/>
      <c r="Z70" s="184"/>
      <c r="AA70" s="306"/>
      <c r="AB70" s="442">
        <v>124</v>
      </c>
      <c r="AC70" s="349"/>
      <c r="AD70" s="349"/>
      <c r="AE70" s="349"/>
      <c r="AF70" s="349"/>
      <c r="AG70" s="349"/>
      <c r="AH70" s="349"/>
      <c r="AI70" s="306"/>
      <c r="AJ70" s="90">
        <v>7</v>
      </c>
      <c r="AK70" s="182"/>
      <c r="AL70" s="184"/>
      <c r="AM70" s="349"/>
      <c r="AN70" s="349"/>
      <c r="AO70" s="306"/>
      <c r="AP70" s="350"/>
      <c r="AQ70" s="490"/>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c r="HX70" s="95"/>
      <c r="HY70" s="95"/>
      <c r="HZ70" s="95"/>
    </row>
    <row r="71" spans="1:234" s="95" customFormat="1" ht="10.5" customHeight="1">
      <c r="A71" s="463" t="s">
        <v>60</v>
      </c>
      <c r="B71" s="465">
        <f>B69+1</f>
        <v>38686</v>
      </c>
      <c r="C71" s="293">
        <f>SUM(D71:J72)</f>
        <v>39</v>
      </c>
      <c r="D71" s="284"/>
      <c r="E71" s="80"/>
      <c r="F71" s="80"/>
      <c r="G71" s="80"/>
      <c r="H71" s="80"/>
      <c r="I71" s="80"/>
      <c r="J71" s="81"/>
      <c r="K71" s="28"/>
      <c r="L71" s="30"/>
      <c r="M71" s="82"/>
      <c r="N71" s="83"/>
      <c r="O71" s="211"/>
      <c r="P71" s="221"/>
      <c r="Q71" s="318">
        <f>SUM(R71:R72,T71:T72)+SUM(S71:S72)*1.5+SUM(U71:U72)/3+SUM(V71:V72)*0.6</f>
        <v>7</v>
      </c>
      <c r="R71" s="70"/>
      <c r="S71" s="70"/>
      <c r="T71" s="29"/>
      <c r="U71" s="29"/>
      <c r="V71" s="30"/>
      <c r="W71" s="28"/>
      <c r="X71" s="83"/>
      <c r="Y71" s="140"/>
      <c r="Z71" s="185"/>
      <c r="AA71" s="34"/>
      <c r="AB71" s="32"/>
      <c r="AC71" s="33"/>
      <c r="AD71" s="33"/>
      <c r="AE71" s="33"/>
      <c r="AF71" s="33"/>
      <c r="AG71" s="33"/>
      <c r="AH71" s="33"/>
      <c r="AI71" s="34"/>
      <c r="AJ71" s="30"/>
      <c r="AK71" s="180">
        <v>47</v>
      </c>
      <c r="AL71" s="185">
        <v>58</v>
      </c>
      <c r="AM71" s="33">
        <v>56</v>
      </c>
      <c r="AN71" s="33">
        <v>60</v>
      </c>
      <c r="AO71" s="34">
        <f>AN71-AK71</f>
        <v>13</v>
      </c>
      <c r="AP71" s="352"/>
      <c r="AQ71" s="491" t="s">
        <v>212</v>
      </c>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row>
    <row r="72" spans="1:234" ht="10.5" customHeight="1">
      <c r="A72" s="467"/>
      <c r="B72" s="468"/>
      <c r="C72" s="294"/>
      <c r="D72" s="283">
        <v>39</v>
      </c>
      <c r="E72" s="87"/>
      <c r="F72" s="87"/>
      <c r="G72" s="87"/>
      <c r="H72" s="87"/>
      <c r="I72" s="87"/>
      <c r="J72" s="88"/>
      <c r="K72" s="89" t="s">
        <v>133</v>
      </c>
      <c r="L72" s="90">
        <v>8</v>
      </c>
      <c r="M72" s="91" t="s">
        <v>97</v>
      </c>
      <c r="N72" s="92">
        <v>16</v>
      </c>
      <c r="O72" s="212" t="s">
        <v>29</v>
      </c>
      <c r="P72" s="222"/>
      <c r="Q72" s="319"/>
      <c r="R72" s="93"/>
      <c r="S72" s="93"/>
      <c r="T72" s="94">
        <v>7</v>
      </c>
      <c r="U72" s="94"/>
      <c r="V72" s="90"/>
      <c r="W72" s="89"/>
      <c r="X72" s="92"/>
      <c r="Y72" s="182"/>
      <c r="Z72" s="184"/>
      <c r="AA72" s="306"/>
      <c r="AB72" s="442">
        <v>39</v>
      </c>
      <c r="AC72" s="349"/>
      <c r="AD72" s="349"/>
      <c r="AE72" s="349"/>
      <c r="AF72" s="349"/>
      <c r="AG72" s="349"/>
      <c r="AH72" s="349"/>
      <c r="AI72" s="306"/>
      <c r="AJ72" s="90">
        <v>7</v>
      </c>
      <c r="AK72" s="182"/>
      <c r="AL72" s="184"/>
      <c r="AM72" s="349"/>
      <c r="AN72" s="349"/>
      <c r="AO72" s="306"/>
      <c r="AP72" s="350"/>
      <c r="AQ72" s="490"/>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c r="HX72" s="95"/>
      <c r="HY72" s="95"/>
      <c r="HZ72" s="95"/>
    </row>
    <row r="73" spans="1:234" s="95" customFormat="1" ht="10.5" customHeight="1">
      <c r="A73" s="463" t="s">
        <v>61</v>
      </c>
      <c r="B73" s="465">
        <f>B71+1</f>
        <v>38687</v>
      </c>
      <c r="C73" s="293">
        <f>SUM(D73:J74)</f>
        <v>87</v>
      </c>
      <c r="D73" s="285">
        <v>41</v>
      </c>
      <c r="E73" s="96"/>
      <c r="F73" s="80">
        <v>11</v>
      </c>
      <c r="G73" s="80">
        <v>5</v>
      </c>
      <c r="H73" s="80"/>
      <c r="I73" s="96"/>
      <c r="J73" s="81"/>
      <c r="K73" s="28" t="s">
        <v>98</v>
      </c>
      <c r="L73" s="99">
        <v>9</v>
      </c>
      <c r="M73" s="82" t="s">
        <v>100</v>
      </c>
      <c r="N73" s="83">
        <v>10</v>
      </c>
      <c r="O73" s="211" t="s">
        <v>196</v>
      </c>
      <c r="P73" s="221"/>
      <c r="Q73" s="318">
        <f>SUM(R73:R74,T73:T74)+SUM(S73:S74)*1.5+SUM(U73:U74)/3+SUM(V73:V74)*0.6</f>
        <v>19.5</v>
      </c>
      <c r="R73" s="70"/>
      <c r="S73" s="70"/>
      <c r="T73" s="29">
        <v>13</v>
      </c>
      <c r="U73" s="29"/>
      <c r="V73" s="30"/>
      <c r="W73" s="28"/>
      <c r="X73" s="83">
        <v>186</v>
      </c>
      <c r="Y73" s="140"/>
      <c r="Z73" s="185"/>
      <c r="AA73" s="34"/>
      <c r="AB73" s="32">
        <v>57</v>
      </c>
      <c r="AC73" s="33"/>
      <c r="AD73" s="33"/>
      <c r="AE73" s="33"/>
      <c r="AF73" s="33"/>
      <c r="AG73" s="33"/>
      <c r="AH73" s="33"/>
      <c r="AI73" s="34"/>
      <c r="AJ73" s="30"/>
      <c r="AK73" s="180">
        <v>47</v>
      </c>
      <c r="AL73" s="185">
        <v>62</v>
      </c>
      <c r="AM73" s="33">
        <v>57</v>
      </c>
      <c r="AN73" s="33">
        <v>58</v>
      </c>
      <c r="AO73" s="34">
        <f>AN73-AK73</f>
        <v>11</v>
      </c>
      <c r="AP73" s="352"/>
      <c r="AQ73" s="491" t="s">
        <v>200</v>
      </c>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row>
    <row r="74" spans="1:234" ht="10.5" customHeight="1">
      <c r="A74" s="467"/>
      <c r="B74" s="468"/>
      <c r="C74" s="294"/>
      <c r="D74" s="286">
        <v>10</v>
      </c>
      <c r="E74" s="97">
        <v>15</v>
      </c>
      <c r="F74" s="87">
        <v>5</v>
      </c>
      <c r="G74" s="87"/>
      <c r="H74" s="87"/>
      <c r="I74" s="97"/>
      <c r="J74" s="88"/>
      <c r="K74" s="89" t="s">
        <v>198</v>
      </c>
      <c r="L74" s="101">
        <v>9</v>
      </c>
      <c r="M74" s="91" t="s">
        <v>97</v>
      </c>
      <c r="N74" s="92">
        <v>18</v>
      </c>
      <c r="O74" s="212" t="s">
        <v>197</v>
      </c>
      <c r="P74" s="222"/>
      <c r="Q74" s="319"/>
      <c r="R74" s="93"/>
      <c r="S74" s="93">
        <v>1</v>
      </c>
      <c r="T74" s="94">
        <v>5</v>
      </c>
      <c r="U74" s="94"/>
      <c r="V74" s="90"/>
      <c r="W74" s="89"/>
      <c r="X74" s="92"/>
      <c r="Y74" s="182"/>
      <c r="Z74" s="184"/>
      <c r="AA74" s="306">
        <v>3</v>
      </c>
      <c r="AB74" s="442">
        <v>10</v>
      </c>
      <c r="AC74" s="349">
        <v>20</v>
      </c>
      <c r="AD74" s="349"/>
      <c r="AE74" s="349"/>
      <c r="AF74" s="349"/>
      <c r="AG74" s="349"/>
      <c r="AH74" s="349"/>
      <c r="AI74" s="306"/>
      <c r="AJ74" s="90">
        <v>6</v>
      </c>
      <c r="AK74" s="182"/>
      <c r="AL74" s="184"/>
      <c r="AM74" s="349"/>
      <c r="AN74" s="349"/>
      <c r="AO74" s="306"/>
      <c r="AP74" s="350">
        <v>12</v>
      </c>
      <c r="AQ74" s="490"/>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95"/>
      <c r="GB74" s="95"/>
      <c r="GC74" s="95"/>
      <c r="GD74" s="95"/>
      <c r="GE74" s="95"/>
      <c r="GF74" s="95"/>
      <c r="GG74" s="95"/>
      <c r="GH74" s="95"/>
      <c r="GI74" s="95"/>
      <c r="GJ74" s="95"/>
      <c r="GK74" s="95"/>
      <c r="GL74" s="95"/>
      <c r="GM74" s="95"/>
      <c r="GN74" s="95"/>
      <c r="GO74" s="95"/>
      <c r="GP74" s="95"/>
      <c r="GQ74" s="95"/>
      <c r="GR74" s="95"/>
      <c r="GS74" s="95"/>
      <c r="GT74" s="95"/>
      <c r="GU74" s="95"/>
      <c r="GV74" s="95"/>
      <c r="GW74" s="95"/>
      <c r="GX74" s="95"/>
      <c r="GY74" s="95"/>
      <c r="GZ74" s="95"/>
      <c r="HA74" s="95"/>
      <c r="HB74" s="95"/>
      <c r="HC74" s="95"/>
      <c r="HD74" s="95"/>
      <c r="HE74" s="95"/>
      <c r="HF74" s="95"/>
      <c r="HG74" s="95"/>
      <c r="HH74" s="95"/>
      <c r="HI74" s="95"/>
      <c r="HJ74" s="95"/>
      <c r="HK74" s="95"/>
      <c r="HL74" s="95"/>
      <c r="HM74" s="95"/>
      <c r="HN74" s="95"/>
      <c r="HO74" s="95"/>
      <c r="HP74" s="95"/>
      <c r="HQ74" s="95"/>
      <c r="HR74" s="95"/>
      <c r="HS74" s="95"/>
      <c r="HT74" s="95"/>
      <c r="HU74" s="95"/>
      <c r="HV74" s="95"/>
      <c r="HW74" s="95"/>
      <c r="HX74" s="95"/>
      <c r="HY74" s="95"/>
      <c r="HZ74" s="95"/>
    </row>
    <row r="75" spans="1:234" s="95" customFormat="1" ht="10.5" customHeight="1">
      <c r="A75" s="463" t="s">
        <v>62</v>
      </c>
      <c r="B75" s="465">
        <f>B73+1</f>
        <v>38688</v>
      </c>
      <c r="C75" s="293">
        <f>SUM(D75:J76)</f>
        <v>0</v>
      </c>
      <c r="D75" s="285"/>
      <c r="E75" s="96"/>
      <c r="F75" s="80"/>
      <c r="G75" s="80"/>
      <c r="H75" s="80"/>
      <c r="I75" s="80"/>
      <c r="J75" s="98"/>
      <c r="K75" s="28"/>
      <c r="L75" s="30"/>
      <c r="M75" s="82"/>
      <c r="N75" s="83"/>
      <c r="O75" s="211"/>
      <c r="P75" s="221"/>
      <c r="Q75" s="318">
        <f>SUM(R75:R76,T75:T76)+SUM(S75:S76)*1.5+SUM(U75:U76)/3+SUM(V75:V76)*0.6</f>
        <v>0</v>
      </c>
      <c r="R75" s="70"/>
      <c r="S75" s="70"/>
      <c r="T75" s="29"/>
      <c r="U75" s="29"/>
      <c r="V75" s="30"/>
      <c r="W75" s="28"/>
      <c r="X75" s="83"/>
      <c r="Y75" s="180"/>
      <c r="Z75" s="307"/>
      <c r="AA75" s="54"/>
      <c r="AB75" s="38"/>
      <c r="AC75" s="37"/>
      <c r="AD75" s="37"/>
      <c r="AE75" s="37"/>
      <c r="AF75" s="37"/>
      <c r="AG75" s="37"/>
      <c r="AH75" s="37"/>
      <c r="AI75" s="54"/>
      <c r="AJ75" s="30"/>
      <c r="AK75" s="180" t="s">
        <v>99</v>
      </c>
      <c r="AL75" s="185"/>
      <c r="AM75" s="33"/>
      <c r="AN75" s="33"/>
      <c r="AO75" s="34"/>
      <c r="AP75" s="352"/>
      <c r="AQ75" s="491" t="s">
        <v>561</v>
      </c>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row>
    <row r="76" spans="1:234" ht="10.5" customHeight="1">
      <c r="A76" s="467"/>
      <c r="B76" s="468"/>
      <c r="C76" s="294"/>
      <c r="D76" s="286"/>
      <c r="E76" s="97"/>
      <c r="F76" s="87"/>
      <c r="G76" s="87"/>
      <c r="H76" s="87"/>
      <c r="I76" s="87"/>
      <c r="J76" s="100"/>
      <c r="K76" s="89"/>
      <c r="L76" s="90"/>
      <c r="M76" s="91"/>
      <c r="N76" s="92"/>
      <c r="O76" s="212"/>
      <c r="P76" s="222"/>
      <c r="Q76" s="319"/>
      <c r="R76" s="93"/>
      <c r="S76" s="93"/>
      <c r="T76" s="94"/>
      <c r="U76" s="94"/>
      <c r="V76" s="90"/>
      <c r="W76" s="89"/>
      <c r="X76" s="92"/>
      <c r="Y76" s="182"/>
      <c r="Z76" s="184"/>
      <c r="AA76" s="309"/>
      <c r="AB76" s="443"/>
      <c r="AC76" s="444"/>
      <c r="AD76" s="444"/>
      <c r="AE76" s="444"/>
      <c r="AF76" s="444"/>
      <c r="AG76" s="444"/>
      <c r="AH76" s="444"/>
      <c r="AI76" s="309"/>
      <c r="AJ76" s="90">
        <v>6</v>
      </c>
      <c r="AK76" s="182"/>
      <c r="AL76" s="184"/>
      <c r="AM76" s="349"/>
      <c r="AN76" s="349"/>
      <c r="AO76" s="306"/>
      <c r="AP76" s="350"/>
      <c r="AQ76" s="490"/>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c r="HX76" s="95"/>
      <c r="HY76" s="95"/>
      <c r="HZ76" s="95"/>
    </row>
    <row r="77" spans="1:234" s="95" customFormat="1" ht="10.5" customHeight="1">
      <c r="A77" s="463" t="s">
        <v>63</v>
      </c>
      <c r="B77" s="465">
        <f>B75+1</f>
        <v>38689</v>
      </c>
      <c r="C77" s="293">
        <f>SUM(D77:J78)</f>
        <v>120</v>
      </c>
      <c r="D77" s="284"/>
      <c r="E77" s="80"/>
      <c r="F77" s="80"/>
      <c r="G77" s="80"/>
      <c r="H77" s="80"/>
      <c r="I77" s="80"/>
      <c r="J77" s="81"/>
      <c r="K77" s="28"/>
      <c r="L77" s="30"/>
      <c r="M77" s="82"/>
      <c r="N77" s="83"/>
      <c r="O77" s="211"/>
      <c r="P77" s="221"/>
      <c r="Q77" s="318">
        <f>SUM(R77:R78,T77:T78)+SUM(S77:S78)*1.5+SUM(U77:U78)/3+SUM(V77:V78)*0.6</f>
        <v>15</v>
      </c>
      <c r="R77" s="70"/>
      <c r="S77" s="70"/>
      <c r="T77" s="29"/>
      <c r="U77" s="29"/>
      <c r="V77" s="30"/>
      <c r="W77" s="28"/>
      <c r="X77" s="83"/>
      <c r="Y77" s="140"/>
      <c r="Z77" s="185"/>
      <c r="AA77" s="34"/>
      <c r="AB77" s="32"/>
      <c r="AC77" s="33"/>
      <c r="AD77" s="33"/>
      <c r="AE77" s="33"/>
      <c r="AF77" s="33"/>
      <c r="AG77" s="33"/>
      <c r="AH77" s="33"/>
      <c r="AI77" s="34"/>
      <c r="AJ77" s="30"/>
      <c r="AK77" s="180" t="s">
        <v>99</v>
      </c>
      <c r="AL77" s="185"/>
      <c r="AM77" s="33"/>
      <c r="AN77" s="33"/>
      <c r="AO77" s="34"/>
      <c r="AP77" s="352"/>
      <c r="AQ77" s="491" t="s">
        <v>549</v>
      </c>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row>
    <row r="78" spans="1:234" ht="10.5" customHeight="1">
      <c r="A78" s="467"/>
      <c r="B78" s="468"/>
      <c r="C78" s="294"/>
      <c r="D78" s="283">
        <v>120</v>
      </c>
      <c r="E78" s="87"/>
      <c r="F78" s="87"/>
      <c r="G78" s="87"/>
      <c r="H78" s="87"/>
      <c r="I78" s="87"/>
      <c r="J78" s="88"/>
      <c r="K78" s="89"/>
      <c r="L78" s="90">
        <v>9</v>
      </c>
      <c r="M78" s="91" t="s">
        <v>97</v>
      </c>
      <c r="N78" s="92">
        <v>17</v>
      </c>
      <c r="O78" s="212" t="s">
        <v>205</v>
      </c>
      <c r="P78" s="222"/>
      <c r="Q78" s="319"/>
      <c r="R78" s="93"/>
      <c r="S78" s="93"/>
      <c r="T78" s="94">
        <v>3</v>
      </c>
      <c r="U78" s="94"/>
      <c r="V78" s="90">
        <v>20</v>
      </c>
      <c r="W78" s="89"/>
      <c r="X78" s="92"/>
      <c r="Y78" s="182"/>
      <c r="Z78" s="184"/>
      <c r="AA78" s="306"/>
      <c r="AB78" s="442">
        <v>15</v>
      </c>
      <c r="AC78" s="349"/>
      <c r="AD78" s="349">
        <v>105</v>
      </c>
      <c r="AE78" s="349"/>
      <c r="AF78" s="349"/>
      <c r="AG78" s="349"/>
      <c r="AH78" s="349"/>
      <c r="AI78" s="306"/>
      <c r="AJ78" s="90">
        <v>9</v>
      </c>
      <c r="AK78" s="183"/>
      <c r="AL78" s="184"/>
      <c r="AM78" s="349"/>
      <c r="AN78" s="349"/>
      <c r="AO78" s="306"/>
      <c r="AP78" s="350"/>
      <c r="AQ78" s="490"/>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c r="HX78" s="95"/>
      <c r="HY78" s="95"/>
      <c r="HZ78" s="95"/>
    </row>
    <row r="79" spans="1:234" s="95" customFormat="1" ht="10.5" customHeight="1">
      <c r="A79" s="463" t="s">
        <v>64</v>
      </c>
      <c r="B79" s="465">
        <f>B77+1</f>
        <v>38690</v>
      </c>
      <c r="C79" s="293">
        <f>SUM(D79:J80)</f>
        <v>232</v>
      </c>
      <c r="D79" s="285">
        <v>195</v>
      </c>
      <c r="E79" s="96"/>
      <c r="F79" s="80"/>
      <c r="G79" s="80"/>
      <c r="H79" s="80"/>
      <c r="I79" s="80"/>
      <c r="J79" s="98"/>
      <c r="K79" s="28"/>
      <c r="L79" s="99">
        <v>8</v>
      </c>
      <c r="M79" s="82" t="s">
        <v>100</v>
      </c>
      <c r="N79" s="83">
        <v>10</v>
      </c>
      <c r="O79" s="211" t="s">
        <v>206</v>
      </c>
      <c r="P79" s="221"/>
      <c r="Q79" s="320">
        <f>SUM(R79:R80,T79:T80)+SUM(S79:S80)*1.5+SUM(U79:U80)/3+SUM(V79:V80)*0.6</f>
        <v>31</v>
      </c>
      <c r="R79" s="70"/>
      <c r="S79" s="70"/>
      <c r="T79" s="29">
        <v>3</v>
      </c>
      <c r="U79" s="29"/>
      <c r="V79" s="30">
        <v>35</v>
      </c>
      <c r="W79" s="28"/>
      <c r="X79" s="83"/>
      <c r="Y79" s="140"/>
      <c r="Z79" s="185"/>
      <c r="AA79" s="34"/>
      <c r="AB79" s="32">
        <v>15</v>
      </c>
      <c r="AC79" s="33"/>
      <c r="AD79" s="33">
        <v>180</v>
      </c>
      <c r="AE79" s="33"/>
      <c r="AF79" s="33"/>
      <c r="AG79" s="33"/>
      <c r="AH79" s="33"/>
      <c r="AI79" s="34"/>
      <c r="AJ79" s="30"/>
      <c r="AK79" s="180">
        <v>62</v>
      </c>
      <c r="AL79" s="185">
        <v>73</v>
      </c>
      <c r="AM79" s="33">
        <v>75</v>
      </c>
      <c r="AN79" s="351">
        <v>77</v>
      </c>
      <c r="AO79" s="34">
        <f>AN79-AK79</f>
        <v>15</v>
      </c>
      <c r="AP79" s="352"/>
      <c r="AQ79" s="491" t="s">
        <v>550</v>
      </c>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row>
    <row r="80" spans="1:43" ht="10.5" customHeight="1" thickBot="1">
      <c r="A80" s="464"/>
      <c r="B80" s="466"/>
      <c r="C80" s="296"/>
      <c r="D80" s="285">
        <v>37</v>
      </c>
      <c r="E80" s="96"/>
      <c r="J80" s="98"/>
      <c r="K80" s="28" t="s">
        <v>98</v>
      </c>
      <c r="L80" s="99">
        <v>8</v>
      </c>
      <c r="M80" s="82" t="s">
        <v>97</v>
      </c>
      <c r="N80" s="83">
        <v>19</v>
      </c>
      <c r="O80" s="211" t="s">
        <v>207</v>
      </c>
      <c r="Q80" s="318"/>
      <c r="T80" s="29">
        <v>7</v>
      </c>
      <c r="AB80" s="32">
        <v>37</v>
      </c>
      <c r="AJ80" s="30">
        <v>8</v>
      </c>
      <c r="AP80" s="352">
        <v>2</v>
      </c>
      <c r="AQ80" s="492"/>
    </row>
    <row r="81" spans="1:234" ht="10.5" customHeight="1" thickBot="1">
      <c r="A81" s="471">
        <f>IF(A65=52,1,A65+1)</f>
        <v>48</v>
      </c>
      <c r="B81" s="472"/>
      <c r="C81" s="299">
        <f>(C82/60-ROUNDDOWN(C82/60,0))/100*60+ROUNDDOWN(C82/60,0)</f>
        <v>10.02</v>
      </c>
      <c r="D81" s="300">
        <f>(D82/60-ROUNDDOWN(D82/60,0))/100*60+ROUNDDOWN(D82/60,0)</f>
        <v>9.26</v>
      </c>
      <c r="E81" s="301">
        <f aca="true" t="shared" si="22" ref="E81:J81">(E82/60-ROUNDDOWN(E82/60,0))/100*60+ROUNDDOWN(E82/60,0)</f>
        <v>0.15</v>
      </c>
      <c r="F81" s="301">
        <f t="shared" si="22"/>
        <v>0.16</v>
      </c>
      <c r="G81" s="301">
        <f t="shared" si="22"/>
        <v>0.049999999999999996</v>
      </c>
      <c r="H81" s="301">
        <f t="shared" si="22"/>
        <v>0</v>
      </c>
      <c r="I81" s="301">
        <f t="shared" si="22"/>
        <v>0</v>
      </c>
      <c r="J81" s="301">
        <f t="shared" si="22"/>
        <v>0</v>
      </c>
      <c r="K81" s="226"/>
      <c r="L81" s="227">
        <f>2*COUNTA(L67:L80)-COUNT(L67:L80)</f>
        <v>7</v>
      </c>
      <c r="M81" s="228"/>
      <c r="N81" s="229"/>
      <c r="O81" s="475"/>
      <c r="P81" s="476"/>
      <c r="Q81" s="321">
        <f aca="true" t="shared" si="23" ref="Q81:V81">SUM(Q67:Q80)</f>
        <v>96.5</v>
      </c>
      <c r="R81" s="230">
        <f t="shared" si="23"/>
        <v>0</v>
      </c>
      <c r="S81" s="230">
        <f t="shared" si="23"/>
        <v>1</v>
      </c>
      <c r="T81" s="230">
        <f t="shared" si="23"/>
        <v>62</v>
      </c>
      <c r="U81" s="230">
        <f t="shared" si="23"/>
        <v>0</v>
      </c>
      <c r="V81" s="230">
        <f t="shared" si="23"/>
        <v>55</v>
      </c>
      <c r="W81" s="226"/>
      <c r="X81" s="229"/>
      <c r="Y81" s="231"/>
      <c r="Z81" s="312">
        <f>COUNT(Z67:Z80)</f>
        <v>0</v>
      </c>
      <c r="AA81" s="313">
        <f>COUNT(AA67:AA80)</f>
        <v>1</v>
      </c>
      <c r="AB81" s="300">
        <f aca="true" t="shared" si="24" ref="AB81:AI81">(AB82/60-ROUNDDOWN(AB82/60,0))/100*60+ROUNDDOWN(AB82/60,0)</f>
        <v>4.57</v>
      </c>
      <c r="AC81" s="300">
        <f t="shared" si="24"/>
        <v>0.19999999999999998</v>
      </c>
      <c r="AD81" s="300">
        <f t="shared" si="24"/>
        <v>4.45</v>
      </c>
      <c r="AE81" s="300">
        <f t="shared" si="24"/>
        <v>0</v>
      </c>
      <c r="AF81" s="300">
        <f t="shared" si="24"/>
        <v>0</v>
      </c>
      <c r="AG81" s="300">
        <f t="shared" si="24"/>
        <v>0</v>
      </c>
      <c r="AH81" s="300">
        <f t="shared" si="24"/>
        <v>0</v>
      </c>
      <c r="AI81" s="448">
        <f t="shared" si="24"/>
        <v>0</v>
      </c>
      <c r="AJ81" s="317">
        <f>IF(COUNT(AJ67:AJ80)=0,0,SUM(AJ67:AJ80)/COUNTA(AK69:AK80,AK83:AK84))</f>
        <v>7.285714285714286</v>
      </c>
      <c r="AK81" s="231">
        <f>IF(COUNT(AK67:AK80)=0,"",AVERAGE(AK67:AK80))</f>
        <v>50.8</v>
      </c>
      <c r="AL81" s="231">
        <f>IF(COUNT(AL67:AL80)=0,"",AVERAGE(AL67:AL80))</f>
        <v>63</v>
      </c>
      <c r="AM81" s="231">
        <f>IF(COUNT(AM67:AM80)=0,"",AVERAGE(AM67:AM80))</f>
        <v>61.6</v>
      </c>
      <c r="AN81" s="231">
        <f>IF(COUNT(AN67:AN80)=0,"",AVERAGE(AN67:AN80))</f>
        <v>64</v>
      </c>
      <c r="AO81" s="231">
        <f>IF(COUNT(AO67:AO80)=0,"",AVERAGE(AO67:AO80))</f>
        <v>13.2</v>
      </c>
      <c r="AP81" s="342">
        <f>SUM(AP67:AP80)</f>
        <v>15</v>
      </c>
      <c r="AQ81" s="367"/>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c r="BT81" s="232"/>
      <c r="BU81" s="232"/>
      <c r="BV81" s="232"/>
      <c r="BW81" s="232"/>
      <c r="BX81" s="232"/>
      <c r="BY81" s="232"/>
      <c r="BZ81" s="232"/>
      <c r="CA81" s="232"/>
      <c r="CB81" s="232"/>
      <c r="CC81" s="232"/>
      <c r="CD81" s="232"/>
      <c r="CE81" s="232"/>
      <c r="CF81" s="232"/>
      <c r="CG81" s="232"/>
      <c r="CH81" s="232"/>
      <c r="CI81" s="232"/>
      <c r="CJ81" s="232"/>
      <c r="CK81" s="232"/>
      <c r="CL81" s="232"/>
      <c r="CM81" s="232"/>
      <c r="CN81" s="232"/>
      <c r="CO81" s="232"/>
      <c r="CP81" s="232"/>
      <c r="CQ81" s="232"/>
      <c r="CR81" s="232"/>
      <c r="CS81" s="232"/>
      <c r="CT81" s="232"/>
      <c r="CU81" s="232"/>
      <c r="CV81" s="232"/>
      <c r="CW81" s="232"/>
      <c r="CX81" s="232"/>
      <c r="CY81" s="232"/>
      <c r="CZ81" s="232"/>
      <c r="DA81" s="232"/>
      <c r="DB81" s="232"/>
      <c r="DC81" s="232"/>
      <c r="DD81" s="232"/>
      <c r="DE81" s="232"/>
      <c r="DF81" s="232"/>
      <c r="DG81" s="232"/>
      <c r="DH81" s="232"/>
      <c r="DI81" s="232"/>
      <c r="DJ81" s="232"/>
      <c r="DK81" s="232"/>
      <c r="DL81" s="232"/>
      <c r="DM81" s="232"/>
      <c r="DN81" s="232"/>
      <c r="DO81" s="232"/>
      <c r="DP81" s="232"/>
      <c r="DQ81" s="232"/>
      <c r="DR81" s="232"/>
      <c r="DS81" s="232"/>
      <c r="DT81" s="232"/>
      <c r="DU81" s="232"/>
      <c r="DV81" s="232"/>
      <c r="DW81" s="232"/>
      <c r="DX81" s="232"/>
      <c r="DY81" s="232"/>
      <c r="DZ81" s="232"/>
      <c r="EA81" s="232"/>
      <c r="EB81" s="232"/>
      <c r="EC81" s="232"/>
      <c r="ED81" s="232"/>
      <c r="EE81" s="232"/>
      <c r="EF81" s="232"/>
      <c r="EG81" s="232"/>
      <c r="EH81" s="232"/>
      <c r="EI81" s="232"/>
      <c r="EJ81" s="232"/>
      <c r="EK81" s="232"/>
      <c r="EL81" s="232"/>
      <c r="EM81" s="232"/>
      <c r="EN81" s="232"/>
      <c r="EO81" s="232"/>
      <c r="EP81" s="232"/>
      <c r="EQ81" s="232"/>
      <c r="ER81" s="232"/>
      <c r="ES81" s="232"/>
      <c r="ET81" s="232"/>
      <c r="EU81" s="232"/>
      <c r="EV81" s="232"/>
      <c r="EW81" s="232"/>
      <c r="EX81" s="232"/>
      <c r="EY81" s="232"/>
      <c r="EZ81" s="232"/>
      <c r="FA81" s="232"/>
      <c r="FB81" s="232"/>
      <c r="FC81" s="232"/>
      <c r="FD81" s="232"/>
      <c r="FE81" s="232"/>
      <c r="FF81" s="232"/>
      <c r="FG81" s="232"/>
      <c r="FH81" s="232"/>
      <c r="FI81" s="232"/>
      <c r="FJ81" s="232"/>
      <c r="FK81" s="232"/>
      <c r="FL81" s="232"/>
      <c r="FM81" s="232"/>
      <c r="FN81" s="232"/>
      <c r="FO81" s="232"/>
      <c r="FP81" s="232"/>
      <c r="FQ81" s="232"/>
      <c r="FR81" s="232"/>
      <c r="FS81" s="232"/>
      <c r="FT81" s="232"/>
      <c r="FU81" s="232"/>
      <c r="FV81" s="232"/>
      <c r="FW81" s="232"/>
      <c r="FX81" s="232"/>
      <c r="FY81" s="232"/>
      <c r="FZ81" s="232"/>
      <c r="GA81" s="232"/>
      <c r="GB81" s="232"/>
      <c r="GC81" s="232"/>
      <c r="GD81" s="232"/>
      <c r="GE81" s="232"/>
      <c r="GF81" s="232"/>
      <c r="GG81" s="232"/>
      <c r="GH81" s="232"/>
      <c r="GI81" s="232"/>
      <c r="GJ81" s="232"/>
      <c r="GK81" s="232"/>
      <c r="GL81" s="232"/>
      <c r="GM81" s="232"/>
      <c r="GN81" s="232"/>
      <c r="GO81" s="232"/>
      <c r="GP81" s="232"/>
      <c r="GQ81" s="232"/>
      <c r="GR81" s="232"/>
      <c r="GS81" s="232"/>
      <c r="GT81" s="232"/>
      <c r="GU81" s="232"/>
      <c r="GV81" s="232"/>
      <c r="GW81" s="232"/>
      <c r="GX81" s="232"/>
      <c r="GY81" s="232"/>
      <c r="GZ81" s="232"/>
      <c r="HA81" s="232"/>
      <c r="HB81" s="232"/>
      <c r="HC81" s="232"/>
      <c r="HD81" s="232"/>
      <c r="HE81" s="232"/>
      <c r="HF81" s="232"/>
      <c r="HG81" s="232"/>
      <c r="HH81" s="232"/>
      <c r="HI81" s="232"/>
      <c r="HJ81" s="232"/>
      <c r="HK81" s="232"/>
      <c r="HL81" s="232"/>
      <c r="HM81" s="232"/>
      <c r="HN81" s="232"/>
      <c r="HO81" s="232"/>
      <c r="HP81" s="232"/>
      <c r="HQ81" s="232"/>
      <c r="HR81" s="232"/>
      <c r="HS81" s="232"/>
      <c r="HT81" s="232"/>
      <c r="HU81" s="232"/>
      <c r="HV81" s="232"/>
      <c r="HW81" s="232"/>
      <c r="HX81" s="232"/>
      <c r="HY81" s="232"/>
      <c r="HZ81" s="232"/>
    </row>
    <row r="82" spans="1:234" s="232" customFormat="1" ht="10.5" customHeight="1" thickBot="1">
      <c r="A82" s="473"/>
      <c r="B82" s="474"/>
      <c r="C82" s="297">
        <f>SUM(C67:C80)</f>
        <v>602</v>
      </c>
      <c r="D82" s="288">
        <f>SUM(D67:D80)</f>
        <v>566</v>
      </c>
      <c r="E82" s="233">
        <f aca="true" t="shared" si="25" ref="E82:J82">SUM(E67:E80)</f>
        <v>15</v>
      </c>
      <c r="F82" s="233">
        <f t="shared" si="25"/>
        <v>16</v>
      </c>
      <c r="G82" s="233">
        <f t="shared" si="25"/>
        <v>5</v>
      </c>
      <c r="H82" s="233">
        <f t="shared" si="25"/>
        <v>0</v>
      </c>
      <c r="I82" s="233">
        <f t="shared" si="25"/>
        <v>0</v>
      </c>
      <c r="J82" s="233">
        <f t="shared" si="25"/>
        <v>0</v>
      </c>
      <c r="K82" s="234"/>
      <c r="L82" s="235"/>
      <c r="M82" s="236"/>
      <c r="N82" s="237"/>
      <c r="O82" s="477"/>
      <c r="P82" s="478"/>
      <c r="Q82" s="316">
        <f>IF(C82=0,"",Q81/C82*60)</f>
        <v>9.617940199335548</v>
      </c>
      <c r="R82" s="239"/>
      <c r="S82" s="239"/>
      <c r="T82" s="240"/>
      <c r="U82" s="240"/>
      <c r="V82" s="235"/>
      <c r="W82" s="234"/>
      <c r="X82" s="237"/>
      <c r="Y82" s="241"/>
      <c r="Z82" s="314">
        <f>SUM(Z67:Z80)</f>
        <v>0</v>
      </c>
      <c r="AA82" s="315">
        <f>SUM(AA67:AA80)</f>
        <v>3</v>
      </c>
      <c r="AB82" s="288">
        <f>SUM(AB67:AB80)</f>
        <v>297</v>
      </c>
      <c r="AC82" s="288">
        <f aca="true" t="shared" si="26" ref="AC82:AI82">SUM(AC67:AC80)</f>
        <v>20</v>
      </c>
      <c r="AD82" s="288">
        <f t="shared" si="26"/>
        <v>285</v>
      </c>
      <c r="AE82" s="288">
        <f t="shared" si="26"/>
        <v>0</v>
      </c>
      <c r="AF82" s="288">
        <f t="shared" si="26"/>
        <v>0</v>
      </c>
      <c r="AG82" s="288">
        <f t="shared" si="26"/>
        <v>0</v>
      </c>
      <c r="AH82" s="288">
        <f t="shared" si="26"/>
        <v>0</v>
      </c>
      <c r="AI82" s="449">
        <f t="shared" si="26"/>
        <v>0</v>
      </c>
      <c r="AJ82" s="235"/>
      <c r="AK82" s="241"/>
      <c r="AL82" s="314"/>
      <c r="AM82" s="343"/>
      <c r="AN82" s="343"/>
      <c r="AO82" s="315"/>
      <c r="AP82" s="344">
        <v>1</v>
      </c>
      <c r="AQ82" s="368"/>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2"/>
      <c r="FF82" s="242"/>
      <c r="FG82" s="242"/>
      <c r="FH82" s="242"/>
      <c r="FI82" s="242"/>
      <c r="FJ82" s="242"/>
      <c r="FK82" s="242"/>
      <c r="FL82" s="242"/>
      <c r="FM82" s="242"/>
      <c r="FN82" s="242"/>
      <c r="FO82" s="242"/>
      <c r="FP82" s="242"/>
      <c r="FQ82" s="242"/>
      <c r="FR82" s="242"/>
      <c r="FS82" s="242"/>
      <c r="FT82" s="242"/>
      <c r="FU82" s="242"/>
      <c r="FV82" s="242"/>
      <c r="FW82" s="242"/>
      <c r="FX82" s="242"/>
      <c r="FY82" s="242"/>
      <c r="FZ82" s="242"/>
      <c r="GA82" s="242"/>
      <c r="GB82" s="242"/>
      <c r="GC82" s="242"/>
      <c r="GD82" s="242"/>
      <c r="GE82" s="242"/>
      <c r="GF82" s="242"/>
      <c r="GG82" s="242"/>
      <c r="GH82" s="242"/>
      <c r="GI82" s="242"/>
      <c r="GJ82" s="242"/>
      <c r="GK82" s="242"/>
      <c r="GL82" s="242"/>
      <c r="GM82" s="242"/>
      <c r="GN82" s="242"/>
      <c r="GO82" s="242"/>
      <c r="GP82" s="242"/>
      <c r="GQ82" s="242"/>
      <c r="GR82" s="242"/>
      <c r="GS82" s="242"/>
      <c r="GT82" s="242"/>
      <c r="GU82" s="242"/>
      <c r="GV82" s="242"/>
      <c r="GW82" s="242"/>
      <c r="GX82" s="242"/>
      <c r="GY82" s="242"/>
      <c r="GZ82" s="242"/>
      <c r="HA82" s="242"/>
      <c r="HB82" s="242"/>
      <c r="HC82" s="242"/>
      <c r="HD82" s="242"/>
      <c r="HE82" s="242"/>
      <c r="HF82" s="242"/>
      <c r="HG82" s="242"/>
      <c r="HH82" s="242"/>
      <c r="HI82" s="242"/>
      <c r="HJ82" s="242"/>
      <c r="HK82" s="242"/>
      <c r="HL82" s="242"/>
      <c r="HM82" s="242"/>
      <c r="HN82" s="242"/>
      <c r="HO82" s="242"/>
      <c r="HP82" s="242"/>
      <c r="HQ82" s="242"/>
      <c r="HR82" s="242"/>
      <c r="HS82" s="242"/>
      <c r="HT82" s="242"/>
      <c r="HU82" s="242"/>
      <c r="HV82" s="242"/>
      <c r="HW82" s="242"/>
      <c r="HX82" s="242"/>
      <c r="HY82" s="242"/>
      <c r="HZ82" s="242"/>
    </row>
    <row r="83" spans="1:234" s="242" customFormat="1" ht="10.5" customHeight="1" thickBot="1">
      <c r="A83" s="469" t="s">
        <v>51</v>
      </c>
      <c r="B83" s="470">
        <f>B79+1</f>
        <v>38691</v>
      </c>
      <c r="C83" s="293">
        <f>SUM(D83:J84)</f>
        <v>255</v>
      </c>
      <c r="D83" s="284">
        <v>195</v>
      </c>
      <c r="E83" s="80"/>
      <c r="F83" s="80"/>
      <c r="G83" s="80"/>
      <c r="H83" s="80"/>
      <c r="I83" s="80"/>
      <c r="J83" s="81"/>
      <c r="K83" s="28"/>
      <c r="L83" s="30">
        <v>9</v>
      </c>
      <c r="M83" s="82" t="s">
        <v>100</v>
      </c>
      <c r="N83" s="83">
        <v>10</v>
      </c>
      <c r="O83" s="211" t="s">
        <v>208</v>
      </c>
      <c r="P83" s="221"/>
      <c r="Q83" s="318">
        <f>SUM(R83:R84,T83:T84)+SUM(S83:S84)*1.5+SUM(U83:U84)/3+SUM(V83:V84)*0.6</f>
        <v>32.8</v>
      </c>
      <c r="R83" s="70">
        <v>1</v>
      </c>
      <c r="S83" s="70"/>
      <c r="T83" s="29">
        <v>6</v>
      </c>
      <c r="U83" s="29"/>
      <c r="V83" s="30">
        <v>33</v>
      </c>
      <c r="W83" s="28"/>
      <c r="X83" s="83"/>
      <c r="Y83" s="140"/>
      <c r="Z83" s="185"/>
      <c r="AA83" s="34"/>
      <c r="AB83" s="32">
        <v>32</v>
      </c>
      <c r="AC83" s="33"/>
      <c r="AD83" s="33">
        <v>150</v>
      </c>
      <c r="AE83" s="33"/>
      <c r="AF83" s="33"/>
      <c r="AG83" s="33">
        <v>13</v>
      </c>
      <c r="AH83" s="33"/>
      <c r="AI83" s="34"/>
      <c r="AJ83" s="30"/>
      <c r="AK83" s="180">
        <v>57</v>
      </c>
      <c r="AL83" s="185">
        <v>78</v>
      </c>
      <c r="AM83" s="33">
        <v>79</v>
      </c>
      <c r="AN83" s="351">
        <v>78</v>
      </c>
      <c r="AO83" s="34">
        <f>AN83-AK83</f>
        <v>21</v>
      </c>
      <c r="AP83" s="352"/>
      <c r="AQ83" s="489" t="s">
        <v>551</v>
      </c>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59"/>
      <c r="GV83" s="59"/>
      <c r="GW83" s="59"/>
      <c r="GX83" s="59"/>
      <c r="GY83" s="59"/>
      <c r="GZ83" s="59"/>
      <c r="HA83" s="59"/>
      <c r="HB83" s="59"/>
      <c r="HC83" s="59"/>
      <c r="HD83" s="59"/>
      <c r="HE83" s="59"/>
      <c r="HF83" s="59"/>
      <c r="HG83" s="59"/>
      <c r="HH83" s="59"/>
      <c r="HI83" s="59"/>
      <c r="HJ83" s="59"/>
      <c r="HK83" s="59"/>
      <c r="HL83" s="59"/>
      <c r="HM83" s="59"/>
      <c r="HN83" s="59"/>
      <c r="HO83" s="59"/>
      <c r="HP83" s="59"/>
      <c r="HQ83" s="59"/>
      <c r="HR83" s="59"/>
      <c r="HS83" s="59"/>
      <c r="HT83" s="59"/>
      <c r="HU83" s="59"/>
      <c r="HV83" s="59"/>
      <c r="HW83" s="59"/>
      <c r="HX83" s="59"/>
      <c r="HY83" s="59"/>
      <c r="HZ83" s="59"/>
    </row>
    <row r="84" spans="1:234" ht="10.5" customHeight="1">
      <c r="A84" s="467"/>
      <c r="B84" s="468"/>
      <c r="C84" s="292"/>
      <c r="D84" s="283">
        <v>30</v>
      </c>
      <c r="E84" s="87"/>
      <c r="F84" s="87"/>
      <c r="G84" s="87"/>
      <c r="H84" s="87"/>
      <c r="I84" s="87">
        <v>30</v>
      </c>
      <c r="J84" s="88"/>
      <c r="K84" s="89" t="s">
        <v>98</v>
      </c>
      <c r="L84" s="90">
        <v>8</v>
      </c>
      <c r="M84" s="91" t="s">
        <v>97</v>
      </c>
      <c r="N84" s="92">
        <v>18</v>
      </c>
      <c r="O84" s="212" t="s">
        <v>30</v>
      </c>
      <c r="P84" s="222"/>
      <c r="Q84" s="319"/>
      <c r="R84" s="93"/>
      <c r="S84" s="93"/>
      <c r="T84" s="94">
        <v>6</v>
      </c>
      <c r="U84" s="94"/>
      <c r="V84" s="90"/>
      <c r="W84" s="89"/>
      <c r="X84" s="92"/>
      <c r="Y84" s="182"/>
      <c r="Z84" s="184"/>
      <c r="AA84" s="306"/>
      <c r="AB84" s="442">
        <v>30</v>
      </c>
      <c r="AC84" s="349"/>
      <c r="AD84" s="349"/>
      <c r="AE84" s="349"/>
      <c r="AF84" s="349"/>
      <c r="AG84" s="349"/>
      <c r="AH84" s="349">
        <v>30</v>
      </c>
      <c r="AI84" s="306"/>
      <c r="AJ84" s="90">
        <v>8</v>
      </c>
      <c r="AK84" s="182"/>
      <c r="AL84" s="184"/>
      <c r="AM84" s="349"/>
      <c r="AN84" s="349"/>
      <c r="AO84" s="306"/>
      <c r="AP84" s="350">
        <v>8</v>
      </c>
      <c r="AQ84" s="490"/>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c r="DG84" s="95"/>
      <c r="DH84" s="95"/>
      <c r="DI84" s="95"/>
      <c r="DJ84" s="95"/>
      <c r="DK84" s="95"/>
      <c r="DL84" s="95"/>
      <c r="DM84" s="95"/>
      <c r="DN84" s="95"/>
      <c r="DO84" s="95"/>
      <c r="DP84" s="95"/>
      <c r="DQ84" s="95"/>
      <c r="DR84" s="95"/>
      <c r="DS84" s="95"/>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c r="EW84" s="95"/>
      <c r="EX84" s="95"/>
      <c r="EY84" s="95"/>
      <c r="EZ84" s="95"/>
      <c r="FA84" s="95"/>
      <c r="FB84" s="95"/>
      <c r="FC84" s="95"/>
      <c r="FD84" s="95"/>
      <c r="FE84" s="95"/>
      <c r="FF84" s="95"/>
      <c r="FG84" s="95"/>
      <c r="FH84" s="95"/>
      <c r="FI84" s="95"/>
      <c r="FJ84" s="95"/>
      <c r="FK84" s="95"/>
      <c r="FL84" s="95"/>
      <c r="FM84" s="95"/>
      <c r="FN84" s="95"/>
      <c r="FO84" s="95"/>
      <c r="FP84" s="95"/>
      <c r="FQ84" s="95"/>
      <c r="FR84" s="95"/>
      <c r="FS84" s="95"/>
      <c r="FT84" s="95"/>
      <c r="FU84" s="95"/>
      <c r="FV84" s="95"/>
      <c r="FW84" s="95"/>
      <c r="FX84" s="95"/>
      <c r="FY84" s="95"/>
      <c r="FZ84" s="95"/>
      <c r="GA84" s="95"/>
      <c r="GB84" s="95"/>
      <c r="GC84" s="95"/>
      <c r="GD84" s="95"/>
      <c r="GE84" s="95"/>
      <c r="GF84" s="95"/>
      <c r="GG84" s="95"/>
      <c r="GH84" s="95"/>
      <c r="GI84" s="95"/>
      <c r="GJ84" s="95"/>
      <c r="GK84" s="95"/>
      <c r="GL84" s="95"/>
      <c r="GM84" s="95"/>
      <c r="GN84" s="95"/>
      <c r="GO84" s="95"/>
      <c r="GP84" s="95"/>
      <c r="GQ84" s="95"/>
      <c r="GR84" s="95"/>
      <c r="GS84" s="95"/>
      <c r="GT84" s="95"/>
      <c r="GU84" s="95"/>
      <c r="GV84" s="95"/>
      <c r="GW84" s="95"/>
      <c r="GX84" s="95"/>
      <c r="GY84" s="95"/>
      <c r="GZ84" s="95"/>
      <c r="HA84" s="95"/>
      <c r="HB84" s="95"/>
      <c r="HC84" s="95"/>
      <c r="HD84" s="95"/>
      <c r="HE84" s="95"/>
      <c r="HF84" s="95"/>
      <c r="HG84" s="95"/>
      <c r="HH84" s="95"/>
      <c r="HI84" s="95"/>
      <c r="HJ84" s="95"/>
      <c r="HK84" s="95"/>
      <c r="HL84" s="95"/>
      <c r="HM84" s="95"/>
      <c r="HN84" s="95"/>
      <c r="HO84" s="95"/>
      <c r="HP84" s="95"/>
      <c r="HQ84" s="95"/>
      <c r="HR84" s="95"/>
      <c r="HS84" s="95"/>
      <c r="HT84" s="95"/>
      <c r="HU84" s="95"/>
      <c r="HV84" s="95"/>
      <c r="HW84" s="95"/>
      <c r="HX84" s="95"/>
      <c r="HY84" s="95"/>
      <c r="HZ84" s="95"/>
    </row>
    <row r="85" spans="1:234" s="95" customFormat="1" ht="10.5" customHeight="1">
      <c r="A85" s="463" t="s">
        <v>59</v>
      </c>
      <c r="B85" s="465">
        <f>B83+1</f>
        <v>38692</v>
      </c>
      <c r="C85" s="293">
        <f>SUM(D85:J86)</f>
        <v>80</v>
      </c>
      <c r="D85" s="284">
        <v>80</v>
      </c>
      <c r="E85" s="80"/>
      <c r="F85" s="80"/>
      <c r="G85" s="80"/>
      <c r="H85" s="80"/>
      <c r="I85" s="80"/>
      <c r="J85" s="81"/>
      <c r="K85" s="28"/>
      <c r="L85" s="30">
        <v>8</v>
      </c>
      <c r="M85" s="82" t="s">
        <v>100</v>
      </c>
      <c r="N85" s="83">
        <v>14</v>
      </c>
      <c r="O85" s="211" t="s">
        <v>206</v>
      </c>
      <c r="P85" s="221"/>
      <c r="Q85" s="318">
        <f>SUM(R85:R86,T85:T86)+SUM(S85:S86)*1.5+SUM(U85:U86)/3+SUM(V85:V86)*0.6</f>
        <v>10.2</v>
      </c>
      <c r="R85" s="70"/>
      <c r="S85" s="70"/>
      <c r="T85" s="29">
        <v>3</v>
      </c>
      <c r="U85" s="29"/>
      <c r="V85" s="30">
        <v>12</v>
      </c>
      <c r="W85" s="28"/>
      <c r="X85" s="83"/>
      <c r="Y85" s="140"/>
      <c r="Z85" s="185"/>
      <c r="AA85" s="34"/>
      <c r="AB85" s="32">
        <v>15</v>
      </c>
      <c r="AC85" s="33"/>
      <c r="AD85" s="33">
        <v>65</v>
      </c>
      <c r="AE85" s="33"/>
      <c r="AF85" s="33"/>
      <c r="AG85" s="33"/>
      <c r="AH85" s="33"/>
      <c r="AI85" s="34"/>
      <c r="AJ85" s="30"/>
      <c r="AK85" s="180" t="s">
        <v>99</v>
      </c>
      <c r="AL85" s="185"/>
      <c r="AM85" s="33"/>
      <c r="AN85" s="33"/>
      <c r="AO85" s="34"/>
      <c r="AP85" s="352"/>
      <c r="AQ85" s="491" t="s">
        <v>552</v>
      </c>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row>
    <row r="86" spans="1:234" ht="10.5" customHeight="1">
      <c r="A86" s="467"/>
      <c r="B86" s="468"/>
      <c r="C86" s="292"/>
      <c r="D86" s="283"/>
      <c r="E86" s="87"/>
      <c r="F86" s="87"/>
      <c r="G86" s="87"/>
      <c r="H86" s="87"/>
      <c r="I86" s="87"/>
      <c r="J86" s="88"/>
      <c r="K86" s="89"/>
      <c r="L86" s="90"/>
      <c r="M86" s="91"/>
      <c r="N86" s="92"/>
      <c r="O86" s="212"/>
      <c r="P86" s="222"/>
      <c r="Q86" s="319"/>
      <c r="R86" s="93"/>
      <c r="S86" s="93"/>
      <c r="T86" s="94"/>
      <c r="U86" s="94"/>
      <c r="V86" s="90"/>
      <c r="W86" s="89"/>
      <c r="X86" s="92"/>
      <c r="Y86" s="182"/>
      <c r="Z86" s="184"/>
      <c r="AA86" s="306"/>
      <c r="AB86" s="442"/>
      <c r="AC86" s="349"/>
      <c r="AD86" s="349"/>
      <c r="AE86" s="349"/>
      <c r="AF86" s="349"/>
      <c r="AG86" s="349"/>
      <c r="AH86" s="349"/>
      <c r="AI86" s="306"/>
      <c r="AJ86" s="90">
        <v>6</v>
      </c>
      <c r="AK86" s="182"/>
      <c r="AL86" s="184"/>
      <c r="AM86" s="349"/>
      <c r="AN86" s="349"/>
      <c r="AO86" s="306"/>
      <c r="AP86" s="350"/>
      <c r="AQ86" s="490"/>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95"/>
      <c r="EA86" s="95"/>
      <c r="EB86" s="95"/>
      <c r="EC86" s="95"/>
      <c r="ED86" s="95"/>
      <c r="EE86" s="95"/>
      <c r="EF86" s="95"/>
      <c r="EG86" s="95"/>
      <c r="EH86" s="95"/>
      <c r="EI86" s="95"/>
      <c r="EJ86" s="95"/>
      <c r="EK86" s="95"/>
      <c r="EL86" s="95"/>
      <c r="EM86" s="95"/>
      <c r="EN86" s="95"/>
      <c r="EO86" s="95"/>
      <c r="EP86" s="95"/>
      <c r="EQ86" s="95"/>
      <c r="ER86" s="95"/>
      <c r="ES86" s="95"/>
      <c r="ET86" s="95"/>
      <c r="EU86" s="95"/>
      <c r="EV86" s="95"/>
      <c r="EW86" s="95"/>
      <c r="EX86" s="95"/>
      <c r="EY86" s="95"/>
      <c r="EZ86" s="95"/>
      <c r="FA86" s="95"/>
      <c r="FB86" s="95"/>
      <c r="FC86" s="95"/>
      <c r="FD86" s="95"/>
      <c r="FE86" s="95"/>
      <c r="FF86" s="95"/>
      <c r="FG86" s="95"/>
      <c r="FH86" s="95"/>
      <c r="FI86" s="95"/>
      <c r="FJ86" s="95"/>
      <c r="FK86" s="95"/>
      <c r="FL86" s="95"/>
      <c r="FM86" s="95"/>
      <c r="FN86" s="95"/>
      <c r="FO86" s="95"/>
      <c r="FP86" s="95"/>
      <c r="FQ86" s="95"/>
      <c r="FR86" s="95"/>
      <c r="FS86" s="95"/>
      <c r="FT86" s="95"/>
      <c r="FU86" s="95"/>
      <c r="FV86" s="95"/>
      <c r="FW86" s="95"/>
      <c r="FX86" s="95"/>
      <c r="FY86" s="95"/>
      <c r="FZ86" s="95"/>
      <c r="GA86" s="95"/>
      <c r="GB86" s="95"/>
      <c r="GC86" s="95"/>
      <c r="GD86" s="95"/>
      <c r="GE86" s="95"/>
      <c r="GF86" s="95"/>
      <c r="GG86" s="95"/>
      <c r="GH86" s="95"/>
      <c r="GI86" s="95"/>
      <c r="GJ86" s="95"/>
      <c r="GK86" s="95"/>
      <c r="GL86" s="95"/>
      <c r="GM86" s="95"/>
      <c r="GN86" s="95"/>
      <c r="GO86" s="95"/>
      <c r="GP86" s="95"/>
      <c r="GQ86" s="95"/>
      <c r="GR86" s="95"/>
      <c r="GS86" s="95"/>
      <c r="GT86" s="95"/>
      <c r="GU86" s="95"/>
      <c r="GV86" s="95"/>
      <c r="GW86" s="95"/>
      <c r="GX86" s="95"/>
      <c r="GY86" s="95"/>
      <c r="GZ86" s="95"/>
      <c r="HA86" s="95"/>
      <c r="HB86" s="95"/>
      <c r="HC86" s="95"/>
      <c r="HD86" s="95"/>
      <c r="HE86" s="95"/>
      <c r="HF86" s="95"/>
      <c r="HG86" s="95"/>
      <c r="HH86" s="95"/>
      <c r="HI86" s="95"/>
      <c r="HJ86" s="95"/>
      <c r="HK86" s="95"/>
      <c r="HL86" s="95"/>
      <c r="HM86" s="95"/>
      <c r="HN86" s="95"/>
      <c r="HO86" s="95"/>
      <c r="HP86" s="95"/>
      <c r="HQ86" s="95"/>
      <c r="HR86" s="95"/>
      <c r="HS86" s="95"/>
      <c r="HT86" s="95"/>
      <c r="HU86" s="95"/>
      <c r="HV86" s="95"/>
      <c r="HW86" s="95"/>
      <c r="HX86" s="95"/>
      <c r="HY86" s="95"/>
      <c r="HZ86" s="95"/>
    </row>
    <row r="87" spans="1:234" s="95" customFormat="1" ht="10.5" customHeight="1">
      <c r="A87" s="463" t="s">
        <v>60</v>
      </c>
      <c r="B87" s="465">
        <f>B85+1</f>
        <v>38693</v>
      </c>
      <c r="C87" s="293">
        <f>SUM(D87:J88)</f>
        <v>240</v>
      </c>
      <c r="D87" s="284">
        <v>61</v>
      </c>
      <c r="E87" s="80">
        <v>17</v>
      </c>
      <c r="F87" s="80">
        <v>7</v>
      </c>
      <c r="G87" s="80"/>
      <c r="H87" s="80"/>
      <c r="I87" s="80"/>
      <c r="J87" s="81"/>
      <c r="K87" s="28" t="s">
        <v>98</v>
      </c>
      <c r="L87" s="30">
        <v>9</v>
      </c>
      <c r="M87" s="82" t="s">
        <v>100</v>
      </c>
      <c r="N87" s="83">
        <v>11</v>
      </c>
      <c r="O87" s="211" t="s">
        <v>209</v>
      </c>
      <c r="P87" s="221"/>
      <c r="Q87" s="318">
        <f>SUM(R87:R88,T87:T88)+SUM(S87:S88)*1.5+SUM(U87:U88)/3+SUM(V87:V88)*0.6</f>
        <v>34.8</v>
      </c>
      <c r="R87" s="70"/>
      <c r="S87" s="70"/>
      <c r="T87" s="29">
        <v>16</v>
      </c>
      <c r="U87" s="29"/>
      <c r="V87" s="30"/>
      <c r="W87" s="28"/>
      <c r="X87" s="83"/>
      <c r="Y87" s="140"/>
      <c r="Z87" s="185"/>
      <c r="AA87" s="34"/>
      <c r="AB87" s="32">
        <v>85</v>
      </c>
      <c r="AC87" s="33"/>
      <c r="AD87" s="33"/>
      <c r="AE87" s="33"/>
      <c r="AF87" s="33"/>
      <c r="AG87" s="33"/>
      <c r="AH87" s="33"/>
      <c r="AI87" s="34"/>
      <c r="AJ87" s="30" t="s">
        <v>548</v>
      </c>
      <c r="AK87" s="180">
        <v>61</v>
      </c>
      <c r="AL87" s="185">
        <v>64</v>
      </c>
      <c r="AM87" s="33">
        <v>68</v>
      </c>
      <c r="AN87" s="33">
        <v>65</v>
      </c>
      <c r="AO87" s="34">
        <f>AN87-AK87</f>
        <v>4</v>
      </c>
      <c r="AP87" s="352"/>
      <c r="AQ87" s="491" t="s">
        <v>553</v>
      </c>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row>
    <row r="88" spans="1:234" ht="10.5" customHeight="1">
      <c r="A88" s="467"/>
      <c r="B88" s="468"/>
      <c r="C88" s="294"/>
      <c r="D88" s="283">
        <v>155</v>
      </c>
      <c r="E88" s="87"/>
      <c r="F88" s="87"/>
      <c r="G88" s="87"/>
      <c r="H88" s="87"/>
      <c r="I88" s="87"/>
      <c r="J88" s="88"/>
      <c r="K88" s="89"/>
      <c r="L88" s="90">
        <v>7</v>
      </c>
      <c r="M88" s="91" t="s">
        <v>97</v>
      </c>
      <c r="N88" s="92">
        <v>17</v>
      </c>
      <c r="O88" s="212" t="s">
        <v>205</v>
      </c>
      <c r="P88" s="222"/>
      <c r="Q88" s="319"/>
      <c r="R88" s="93"/>
      <c r="S88" s="93"/>
      <c r="T88" s="94">
        <v>2</v>
      </c>
      <c r="U88" s="94"/>
      <c r="V88" s="90">
        <v>28</v>
      </c>
      <c r="W88" s="89">
        <v>124</v>
      </c>
      <c r="X88" s="92"/>
      <c r="Y88" s="182"/>
      <c r="Z88" s="184"/>
      <c r="AA88" s="306"/>
      <c r="AB88" s="442">
        <v>10</v>
      </c>
      <c r="AC88" s="349"/>
      <c r="AD88" s="349">
        <v>145</v>
      </c>
      <c r="AE88" s="349"/>
      <c r="AF88" s="349"/>
      <c r="AG88" s="349"/>
      <c r="AH88" s="349"/>
      <c r="AI88" s="306"/>
      <c r="AJ88" s="90">
        <v>9</v>
      </c>
      <c r="AK88" s="182"/>
      <c r="AL88" s="184"/>
      <c r="AM88" s="349"/>
      <c r="AN88" s="349"/>
      <c r="AO88" s="306"/>
      <c r="AP88" s="350">
        <v>2</v>
      </c>
      <c r="AQ88" s="490"/>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95"/>
      <c r="FL88" s="95"/>
      <c r="FM88" s="95"/>
      <c r="FN88" s="95"/>
      <c r="FO88" s="95"/>
      <c r="FP88" s="95"/>
      <c r="FQ88" s="95"/>
      <c r="FR88" s="95"/>
      <c r="FS88" s="95"/>
      <c r="FT88" s="95"/>
      <c r="FU88" s="95"/>
      <c r="FV88" s="95"/>
      <c r="FW88" s="95"/>
      <c r="FX88" s="95"/>
      <c r="FY88" s="95"/>
      <c r="FZ88" s="95"/>
      <c r="GA88" s="95"/>
      <c r="GB88" s="95"/>
      <c r="GC88" s="95"/>
      <c r="GD88" s="95"/>
      <c r="GE88" s="95"/>
      <c r="GF88" s="95"/>
      <c r="GG88" s="95"/>
      <c r="GH88" s="95"/>
      <c r="GI88" s="95"/>
      <c r="GJ88" s="95"/>
      <c r="GK88" s="95"/>
      <c r="GL88" s="95"/>
      <c r="GM88" s="95"/>
      <c r="GN88" s="95"/>
      <c r="GO88" s="95"/>
      <c r="GP88" s="95"/>
      <c r="GQ88" s="95"/>
      <c r="GR88" s="95"/>
      <c r="GS88" s="95"/>
      <c r="GT88" s="95"/>
      <c r="GU88" s="95"/>
      <c r="GV88" s="95"/>
      <c r="GW88" s="95"/>
      <c r="GX88" s="95"/>
      <c r="GY88" s="95"/>
      <c r="GZ88" s="95"/>
      <c r="HA88" s="95"/>
      <c r="HB88" s="95"/>
      <c r="HC88" s="95"/>
      <c r="HD88" s="95"/>
      <c r="HE88" s="95"/>
      <c r="HF88" s="95"/>
      <c r="HG88" s="95"/>
      <c r="HH88" s="95"/>
      <c r="HI88" s="95"/>
      <c r="HJ88" s="95"/>
      <c r="HK88" s="95"/>
      <c r="HL88" s="95"/>
      <c r="HM88" s="95"/>
      <c r="HN88" s="95"/>
      <c r="HO88" s="95"/>
      <c r="HP88" s="95"/>
      <c r="HQ88" s="95"/>
      <c r="HR88" s="95"/>
      <c r="HS88" s="95"/>
      <c r="HT88" s="95"/>
      <c r="HU88" s="95"/>
      <c r="HV88" s="95"/>
      <c r="HW88" s="95"/>
      <c r="HX88" s="95"/>
      <c r="HY88" s="95"/>
      <c r="HZ88" s="95"/>
    </row>
    <row r="89" spans="1:234" s="95" customFormat="1" ht="10.5" customHeight="1">
      <c r="A89" s="463" t="s">
        <v>61</v>
      </c>
      <c r="B89" s="465">
        <f>B87+1</f>
        <v>38694</v>
      </c>
      <c r="C89" s="293">
        <f>SUM(D89:J90)</f>
        <v>159</v>
      </c>
      <c r="D89" s="285">
        <v>90</v>
      </c>
      <c r="E89" s="96"/>
      <c r="F89" s="80"/>
      <c r="G89" s="80"/>
      <c r="H89" s="80"/>
      <c r="I89" s="96"/>
      <c r="J89" s="81"/>
      <c r="K89" s="28"/>
      <c r="L89" s="99">
        <v>9</v>
      </c>
      <c r="M89" s="82" t="s">
        <v>100</v>
      </c>
      <c r="N89" s="83">
        <v>12</v>
      </c>
      <c r="O89" s="211" t="s">
        <v>206</v>
      </c>
      <c r="P89" s="221"/>
      <c r="Q89" s="318">
        <f>SUM(R89:R90,T89:T90)+SUM(S89:S90)*1.5+SUM(U89:U90)/3+SUM(V89:V90)*0.6</f>
        <v>20.2</v>
      </c>
      <c r="R89" s="70"/>
      <c r="S89" s="70"/>
      <c r="T89" s="29">
        <v>5</v>
      </c>
      <c r="U89" s="29"/>
      <c r="V89" s="30">
        <v>12</v>
      </c>
      <c r="W89" s="28"/>
      <c r="X89" s="83"/>
      <c r="Y89" s="140"/>
      <c r="Z89" s="185"/>
      <c r="AA89" s="34"/>
      <c r="AB89" s="32">
        <v>25</v>
      </c>
      <c r="AC89" s="33"/>
      <c r="AD89" s="33">
        <v>65</v>
      </c>
      <c r="AE89" s="33"/>
      <c r="AF89" s="33"/>
      <c r="AG89" s="33"/>
      <c r="AH89" s="33"/>
      <c r="AI89" s="34"/>
      <c r="AJ89" s="30" t="s">
        <v>548</v>
      </c>
      <c r="AK89" s="180">
        <v>61</v>
      </c>
      <c r="AL89" s="185">
        <v>72</v>
      </c>
      <c r="AM89" s="33">
        <v>72</v>
      </c>
      <c r="AN89" s="33">
        <v>72</v>
      </c>
      <c r="AO89" s="34">
        <f>AN89-AK89</f>
        <v>11</v>
      </c>
      <c r="AP89" s="352"/>
      <c r="AQ89" s="491" t="s">
        <v>554</v>
      </c>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59"/>
      <c r="GY89" s="59"/>
      <c r="GZ89" s="59"/>
      <c r="HA89" s="59"/>
      <c r="HB89" s="59"/>
      <c r="HC89" s="59"/>
      <c r="HD89" s="59"/>
      <c r="HE89" s="59"/>
      <c r="HF89" s="59"/>
      <c r="HG89" s="59"/>
      <c r="HH89" s="59"/>
      <c r="HI89" s="59"/>
      <c r="HJ89" s="59"/>
      <c r="HK89" s="59"/>
      <c r="HL89" s="59"/>
      <c r="HM89" s="59"/>
      <c r="HN89" s="59"/>
      <c r="HO89" s="59"/>
      <c r="HP89" s="59"/>
      <c r="HQ89" s="59"/>
      <c r="HR89" s="59"/>
      <c r="HS89" s="59"/>
      <c r="HT89" s="59"/>
      <c r="HU89" s="59"/>
      <c r="HV89" s="59"/>
      <c r="HW89" s="59"/>
      <c r="HX89" s="59"/>
      <c r="HY89" s="59"/>
      <c r="HZ89" s="59"/>
    </row>
    <row r="90" spans="1:234" ht="10.5" customHeight="1">
      <c r="A90" s="467"/>
      <c r="B90" s="468"/>
      <c r="C90" s="294"/>
      <c r="D90" s="286">
        <v>44</v>
      </c>
      <c r="E90" s="97"/>
      <c r="F90" s="87"/>
      <c r="G90" s="87"/>
      <c r="H90" s="87"/>
      <c r="I90" s="97">
        <v>25</v>
      </c>
      <c r="J90" s="88"/>
      <c r="K90" s="89" t="s">
        <v>98</v>
      </c>
      <c r="L90" s="101">
        <v>8</v>
      </c>
      <c r="M90" s="91" t="s">
        <v>97</v>
      </c>
      <c r="N90" s="92">
        <v>18</v>
      </c>
      <c r="O90" s="212" t="s">
        <v>30</v>
      </c>
      <c r="P90" s="222"/>
      <c r="Q90" s="319"/>
      <c r="R90" s="93"/>
      <c r="S90" s="93"/>
      <c r="T90" s="94">
        <v>8</v>
      </c>
      <c r="U90" s="94"/>
      <c r="V90" s="90"/>
      <c r="W90" s="89"/>
      <c r="X90" s="92"/>
      <c r="Y90" s="182"/>
      <c r="Z90" s="184"/>
      <c r="AA90" s="306"/>
      <c r="AB90" s="442">
        <v>44</v>
      </c>
      <c r="AC90" s="349"/>
      <c r="AD90" s="349"/>
      <c r="AE90" s="349"/>
      <c r="AF90" s="349"/>
      <c r="AG90" s="349"/>
      <c r="AH90" s="349">
        <v>25</v>
      </c>
      <c r="AI90" s="306"/>
      <c r="AJ90" s="90">
        <v>8</v>
      </c>
      <c r="AK90" s="182"/>
      <c r="AL90" s="184"/>
      <c r="AM90" s="349"/>
      <c r="AN90" s="349"/>
      <c r="AO90" s="306"/>
      <c r="AP90" s="350">
        <v>3</v>
      </c>
      <c r="AQ90" s="490"/>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c r="FL90" s="95"/>
      <c r="FM90" s="95"/>
      <c r="FN90" s="95"/>
      <c r="FO90" s="95"/>
      <c r="FP90" s="95"/>
      <c r="FQ90" s="95"/>
      <c r="FR90" s="95"/>
      <c r="FS90" s="95"/>
      <c r="FT90" s="95"/>
      <c r="FU90" s="95"/>
      <c r="FV90" s="95"/>
      <c r="FW90" s="95"/>
      <c r="FX90" s="95"/>
      <c r="FY90" s="95"/>
      <c r="FZ90" s="95"/>
      <c r="GA90" s="95"/>
      <c r="GB90" s="95"/>
      <c r="GC90" s="95"/>
      <c r="GD90" s="95"/>
      <c r="GE90" s="95"/>
      <c r="GF90" s="95"/>
      <c r="GG90" s="95"/>
      <c r="GH90" s="95"/>
      <c r="GI90" s="95"/>
      <c r="GJ90" s="95"/>
      <c r="GK90" s="95"/>
      <c r="GL90" s="95"/>
      <c r="GM90" s="95"/>
      <c r="GN90" s="95"/>
      <c r="GO90" s="95"/>
      <c r="GP90" s="95"/>
      <c r="GQ90" s="95"/>
      <c r="GR90" s="95"/>
      <c r="GS90" s="95"/>
      <c r="GT90" s="95"/>
      <c r="GU90" s="95"/>
      <c r="GV90" s="95"/>
      <c r="GW90" s="95"/>
      <c r="GX90" s="95"/>
      <c r="GY90" s="95"/>
      <c r="GZ90" s="95"/>
      <c r="HA90" s="95"/>
      <c r="HB90" s="95"/>
      <c r="HC90" s="95"/>
      <c r="HD90" s="95"/>
      <c r="HE90" s="95"/>
      <c r="HF90" s="95"/>
      <c r="HG90" s="95"/>
      <c r="HH90" s="95"/>
      <c r="HI90" s="95"/>
      <c r="HJ90" s="95"/>
      <c r="HK90" s="95"/>
      <c r="HL90" s="95"/>
      <c r="HM90" s="95"/>
      <c r="HN90" s="95"/>
      <c r="HO90" s="95"/>
      <c r="HP90" s="95"/>
      <c r="HQ90" s="95"/>
      <c r="HR90" s="95"/>
      <c r="HS90" s="95"/>
      <c r="HT90" s="95"/>
      <c r="HU90" s="95"/>
      <c r="HV90" s="95"/>
      <c r="HW90" s="95"/>
      <c r="HX90" s="95"/>
      <c r="HY90" s="95"/>
      <c r="HZ90" s="95"/>
    </row>
    <row r="91" spans="1:234" s="95" customFormat="1" ht="10.5" customHeight="1">
      <c r="A91" s="463" t="s">
        <v>62</v>
      </c>
      <c r="B91" s="465">
        <f>B89+1</f>
        <v>38695</v>
      </c>
      <c r="C91" s="293">
        <f>SUM(D91:J92)</f>
        <v>252</v>
      </c>
      <c r="D91" s="285">
        <v>252</v>
      </c>
      <c r="E91" s="96"/>
      <c r="F91" s="80"/>
      <c r="G91" s="80"/>
      <c r="H91" s="80"/>
      <c r="I91" s="80"/>
      <c r="J91" s="98"/>
      <c r="K91" s="28"/>
      <c r="L91" s="30">
        <v>8</v>
      </c>
      <c r="M91" s="82" t="s">
        <v>100</v>
      </c>
      <c r="N91" s="83">
        <v>11</v>
      </c>
      <c r="O91" s="211" t="s">
        <v>206</v>
      </c>
      <c r="P91" s="221"/>
      <c r="Q91" s="318">
        <f>SUM(R91:R92,T91:T92)+SUM(S91:S92)*1.5+SUM(U91:U92)/3+SUM(V91:V92)*0.6</f>
        <v>32</v>
      </c>
      <c r="R91" s="70"/>
      <c r="S91" s="70"/>
      <c r="T91" s="29">
        <v>2</v>
      </c>
      <c r="U91" s="29"/>
      <c r="V91" s="30">
        <v>50</v>
      </c>
      <c r="W91" s="28">
        <v>121</v>
      </c>
      <c r="X91" s="83"/>
      <c r="Y91" s="180"/>
      <c r="Z91" s="307"/>
      <c r="AA91" s="54"/>
      <c r="AB91" s="38">
        <v>12</v>
      </c>
      <c r="AC91" s="37"/>
      <c r="AD91" s="37">
        <v>240</v>
      </c>
      <c r="AE91" s="37"/>
      <c r="AF91" s="37"/>
      <c r="AG91" s="37"/>
      <c r="AH91" s="37"/>
      <c r="AI91" s="54"/>
      <c r="AJ91" s="30"/>
      <c r="AK91" s="180">
        <v>53</v>
      </c>
      <c r="AL91" s="185">
        <v>67</v>
      </c>
      <c r="AM91" s="33">
        <v>61</v>
      </c>
      <c r="AN91" s="33">
        <v>65</v>
      </c>
      <c r="AO91" s="34">
        <f>AN91-AK91</f>
        <v>12</v>
      </c>
      <c r="AP91" s="352"/>
      <c r="AQ91" s="491" t="s">
        <v>555</v>
      </c>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c r="GJ91" s="59"/>
      <c r="GK91" s="59"/>
      <c r="GL91" s="59"/>
      <c r="GM91" s="59"/>
      <c r="GN91" s="59"/>
      <c r="GO91" s="59"/>
      <c r="GP91" s="59"/>
      <c r="GQ91" s="59"/>
      <c r="GR91" s="59"/>
      <c r="GS91" s="59"/>
      <c r="GT91" s="59"/>
      <c r="GU91" s="59"/>
      <c r="GV91" s="59"/>
      <c r="GW91" s="59"/>
      <c r="GX91" s="59"/>
      <c r="GY91" s="59"/>
      <c r="GZ91" s="59"/>
      <c r="HA91" s="59"/>
      <c r="HB91" s="59"/>
      <c r="HC91" s="59"/>
      <c r="HD91" s="59"/>
      <c r="HE91" s="59"/>
      <c r="HF91" s="59"/>
      <c r="HG91" s="59"/>
      <c r="HH91" s="59"/>
      <c r="HI91" s="59"/>
      <c r="HJ91" s="59"/>
      <c r="HK91" s="59"/>
      <c r="HL91" s="59"/>
      <c r="HM91" s="59"/>
      <c r="HN91" s="59"/>
      <c r="HO91" s="59"/>
      <c r="HP91" s="59"/>
      <c r="HQ91" s="59"/>
      <c r="HR91" s="59"/>
      <c r="HS91" s="59"/>
      <c r="HT91" s="59"/>
      <c r="HU91" s="59"/>
      <c r="HV91" s="59"/>
      <c r="HW91" s="59"/>
      <c r="HX91" s="59"/>
      <c r="HY91" s="59"/>
      <c r="HZ91" s="59"/>
    </row>
    <row r="92" spans="1:234" ht="10.5" customHeight="1">
      <c r="A92" s="467"/>
      <c r="B92" s="468"/>
      <c r="C92" s="294"/>
      <c r="D92" s="286"/>
      <c r="E92" s="97"/>
      <c r="F92" s="87"/>
      <c r="G92" s="87"/>
      <c r="H92" s="87"/>
      <c r="I92" s="87"/>
      <c r="J92" s="100"/>
      <c r="K92" s="89"/>
      <c r="L92" s="90"/>
      <c r="M92" s="91"/>
      <c r="N92" s="92"/>
      <c r="O92" s="212"/>
      <c r="P92" s="222"/>
      <c r="Q92" s="319"/>
      <c r="R92" s="93"/>
      <c r="S92" s="93"/>
      <c r="T92" s="94"/>
      <c r="U92" s="94"/>
      <c r="V92" s="90"/>
      <c r="W92" s="89"/>
      <c r="X92" s="92"/>
      <c r="Y92" s="182"/>
      <c r="Z92" s="184"/>
      <c r="AA92" s="309"/>
      <c r="AB92" s="443"/>
      <c r="AC92" s="444"/>
      <c r="AD92" s="444"/>
      <c r="AE92" s="444"/>
      <c r="AF92" s="444"/>
      <c r="AG92" s="444"/>
      <c r="AH92" s="444"/>
      <c r="AI92" s="309"/>
      <c r="AJ92" s="90">
        <v>5</v>
      </c>
      <c r="AK92" s="182"/>
      <c r="AL92" s="184"/>
      <c r="AM92" s="349"/>
      <c r="AN92" s="349"/>
      <c r="AO92" s="306"/>
      <c r="AP92" s="350">
        <v>8</v>
      </c>
      <c r="AQ92" s="490"/>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c r="FT92" s="95"/>
      <c r="FU92" s="95"/>
      <c r="FV92" s="95"/>
      <c r="FW92" s="95"/>
      <c r="FX92" s="95"/>
      <c r="FY92" s="95"/>
      <c r="FZ92" s="95"/>
      <c r="GA92" s="95"/>
      <c r="GB92" s="95"/>
      <c r="GC92" s="95"/>
      <c r="GD92" s="95"/>
      <c r="GE92" s="95"/>
      <c r="GF92" s="95"/>
      <c r="GG92" s="95"/>
      <c r="GH92" s="95"/>
      <c r="GI92" s="95"/>
      <c r="GJ92" s="95"/>
      <c r="GK92" s="95"/>
      <c r="GL92" s="95"/>
      <c r="GM92" s="95"/>
      <c r="GN92" s="95"/>
      <c r="GO92" s="95"/>
      <c r="GP92" s="95"/>
      <c r="GQ92" s="95"/>
      <c r="GR92" s="95"/>
      <c r="GS92" s="95"/>
      <c r="GT92" s="95"/>
      <c r="GU92" s="95"/>
      <c r="GV92" s="95"/>
      <c r="GW92" s="95"/>
      <c r="GX92" s="95"/>
      <c r="GY92" s="95"/>
      <c r="GZ92" s="95"/>
      <c r="HA92" s="95"/>
      <c r="HB92" s="95"/>
      <c r="HC92" s="95"/>
      <c r="HD92" s="95"/>
      <c r="HE92" s="95"/>
      <c r="HF92" s="95"/>
      <c r="HG92" s="95"/>
      <c r="HH92" s="95"/>
      <c r="HI92" s="95"/>
      <c r="HJ92" s="95"/>
      <c r="HK92" s="95"/>
      <c r="HL92" s="95"/>
      <c r="HM92" s="95"/>
      <c r="HN92" s="95"/>
      <c r="HO92" s="95"/>
      <c r="HP92" s="95"/>
      <c r="HQ92" s="95"/>
      <c r="HR92" s="95"/>
      <c r="HS92" s="95"/>
      <c r="HT92" s="95"/>
      <c r="HU92" s="95"/>
      <c r="HV92" s="95"/>
      <c r="HW92" s="95"/>
      <c r="HX92" s="95"/>
      <c r="HY92" s="95"/>
      <c r="HZ92" s="95"/>
    </row>
    <row r="93" spans="1:234" s="95" customFormat="1" ht="10.5" customHeight="1">
      <c r="A93" s="463" t="s">
        <v>63</v>
      </c>
      <c r="B93" s="465">
        <f>B91+1</f>
        <v>38696</v>
      </c>
      <c r="C93" s="293">
        <f>SUM(D93:J94)</f>
        <v>0</v>
      </c>
      <c r="D93" s="284"/>
      <c r="E93" s="80"/>
      <c r="F93" s="80"/>
      <c r="G93" s="80"/>
      <c r="H93" s="80"/>
      <c r="I93" s="80"/>
      <c r="J93" s="81"/>
      <c r="K93" s="28"/>
      <c r="L93" s="30"/>
      <c r="M93" s="82"/>
      <c r="N93" s="83"/>
      <c r="O93" s="211"/>
      <c r="P93" s="221"/>
      <c r="Q93" s="318">
        <f>SUM(R93:R94,T93:T94)+SUM(S93:S94)*1.5+SUM(U93:U94)/3+SUM(V93:V94)*0.6</f>
        <v>0</v>
      </c>
      <c r="R93" s="70"/>
      <c r="S93" s="70"/>
      <c r="T93" s="29"/>
      <c r="U93" s="29"/>
      <c r="V93" s="30"/>
      <c r="W93" s="28"/>
      <c r="X93" s="83"/>
      <c r="Y93" s="140"/>
      <c r="Z93" s="185"/>
      <c r="AA93" s="34"/>
      <c r="AB93" s="32"/>
      <c r="AC93" s="33"/>
      <c r="AD93" s="33"/>
      <c r="AE93" s="33"/>
      <c r="AF93" s="33"/>
      <c r="AG93" s="33"/>
      <c r="AH93" s="33"/>
      <c r="AI93" s="34"/>
      <c r="AJ93" s="30"/>
      <c r="AK93" s="180" t="s">
        <v>99</v>
      </c>
      <c r="AL93" s="185"/>
      <c r="AM93" s="33"/>
      <c r="AN93" s="33"/>
      <c r="AO93" s="34"/>
      <c r="AP93" s="352"/>
      <c r="AQ93" s="491" t="s">
        <v>556</v>
      </c>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row>
    <row r="94" spans="1:234" ht="10.5" customHeight="1">
      <c r="A94" s="467"/>
      <c r="B94" s="468"/>
      <c r="C94" s="294"/>
      <c r="D94" s="283"/>
      <c r="E94" s="87"/>
      <c r="F94" s="87"/>
      <c r="G94" s="87"/>
      <c r="H94" s="87"/>
      <c r="I94" s="87"/>
      <c r="J94" s="88"/>
      <c r="K94" s="89"/>
      <c r="L94" s="90"/>
      <c r="M94" s="91"/>
      <c r="N94" s="92"/>
      <c r="O94" s="212"/>
      <c r="P94" s="222"/>
      <c r="Q94" s="319"/>
      <c r="R94" s="93"/>
      <c r="S94" s="93"/>
      <c r="T94" s="94"/>
      <c r="U94" s="94"/>
      <c r="V94" s="90"/>
      <c r="W94" s="89"/>
      <c r="X94" s="92"/>
      <c r="Y94" s="182"/>
      <c r="Z94" s="184"/>
      <c r="AA94" s="306"/>
      <c r="AB94" s="442"/>
      <c r="AC94" s="349"/>
      <c r="AD94" s="349"/>
      <c r="AE94" s="349"/>
      <c r="AF94" s="349"/>
      <c r="AG94" s="349"/>
      <c r="AH94" s="349"/>
      <c r="AI94" s="306"/>
      <c r="AJ94" s="90">
        <v>6</v>
      </c>
      <c r="AK94" s="183"/>
      <c r="AL94" s="184"/>
      <c r="AM94" s="349"/>
      <c r="AN94" s="349"/>
      <c r="AO94" s="306"/>
      <c r="AP94" s="350"/>
      <c r="AQ94" s="490"/>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c r="DK94" s="95"/>
      <c r="DL94" s="95"/>
      <c r="DM94" s="95"/>
      <c r="DN94" s="95"/>
      <c r="DO94" s="95"/>
      <c r="DP94" s="95"/>
      <c r="DQ94" s="95"/>
      <c r="DR94" s="95"/>
      <c r="DS94" s="95"/>
      <c r="DT94" s="95"/>
      <c r="DU94" s="95"/>
      <c r="DV94" s="95"/>
      <c r="DW94" s="95"/>
      <c r="DX94" s="95"/>
      <c r="DY94" s="95"/>
      <c r="DZ94" s="95"/>
      <c r="EA94" s="95"/>
      <c r="EB94" s="95"/>
      <c r="EC94" s="95"/>
      <c r="ED94" s="95"/>
      <c r="EE94" s="95"/>
      <c r="EF94" s="95"/>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c r="FG94" s="95"/>
      <c r="FH94" s="95"/>
      <c r="FI94" s="95"/>
      <c r="FJ94" s="95"/>
      <c r="FK94" s="95"/>
      <c r="FL94" s="95"/>
      <c r="FM94" s="95"/>
      <c r="FN94" s="95"/>
      <c r="FO94" s="95"/>
      <c r="FP94" s="95"/>
      <c r="FQ94" s="95"/>
      <c r="FR94" s="95"/>
      <c r="FS94" s="95"/>
      <c r="FT94" s="95"/>
      <c r="FU94" s="95"/>
      <c r="FV94" s="95"/>
      <c r="FW94" s="95"/>
      <c r="FX94" s="95"/>
      <c r="FY94" s="95"/>
      <c r="FZ94" s="95"/>
      <c r="GA94" s="95"/>
      <c r="GB94" s="95"/>
      <c r="GC94" s="95"/>
      <c r="GD94" s="95"/>
      <c r="GE94" s="95"/>
      <c r="GF94" s="95"/>
      <c r="GG94" s="95"/>
      <c r="GH94" s="95"/>
      <c r="GI94" s="95"/>
      <c r="GJ94" s="95"/>
      <c r="GK94" s="95"/>
      <c r="GL94" s="95"/>
      <c r="GM94" s="95"/>
      <c r="GN94" s="95"/>
      <c r="GO94" s="95"/>
      <c r="GP94" s="95"/>
      <c r="GQ94" s="95"/>
      <c r="GR94" s="95"/>
      <c r="GS94" s="95"/>
      <c r="GT94" s="95"/>
      <c r="GU94" s="95"/>
      <c r="GV94" s="95"/>
      <c r="GW94" s="95"/>
      <c r="GX94" s="95"/>
      <c r="GY94" s="95"/>
      <c r="GZ94" s="95"/>
      <c r="HA94" s="95"/>
      <c r="HB94" s="95"/>
      <c r="HC94" s="95"/>
      <c r="HD94" s="95"/>
      <c r="HE94" s="95"/>
      <c r="HF94" s="95"/>
      <c r="HG94" s="95"/>
      <c r="HH94" s="95"/>
      <c r="HI94" s="95"/>
      <c r="HJ94" s="95"/>
      <c r="HK94" s="95"/>
      <c r="HL94" s="95"/>
      <c r="HM94" s="95"/>
      <c r="HN94" s="95"/>
      <c r="HO94" s="95"/>
      <c r="HP94" s="95"/>
      <c r="HQ94" s="95"/>
      <c r="HR94" s="95"/>
      <c r="HS94" s="95"/>
      <c r="HT94" s="95"/>
      <c r="HU94" s="95"/>
      <c r="HV94" s="95"/>
      <c r="HW94" s="95"/>
      <c r="HX94" s="95"/>
      <c r="HY94" s="95"/>
      <c r="HZ94" s="95"/>
    </row>
    <row r="95" spans="1:234" s="95" customFormat="1" ht="10.5" customHeight="1">
      <c r="A95" s="463" t="s">
        <v>64</v>
      </c>
      <c r="B95" s="465">
        <f>B93+1</f>
        <v>38697</v>
      </c>
      <c r="C95" s="293">
        <f>SUM(D95:J96)</f>
        <v>48</v>
      </c>
      <c r="D95" s="285"/>
      <c r="E95" s="96"/>
      <c r="F95" s="80"/>
      <c r="G95" s="80"/>
      <c r="H95" s="80"/>
      <c r="I95" s="80"/>
      <c r="J95" s="98"/>
      <c r="K95" s="28"/>
      <c r="L95" s="99"/>
      <c r="M95" s="82"/>
      <c r="N95" s="83"/>
      <c r="O95" s="211"/>
      <c r="P95" s="221"/>
      <c r="Q95" s="320">
        <f>SUM(R95:R96,T95:T96)+SUM(S95:S96)*1.5+SUM(U95:U96)/3+SUM(V95:V96)*0.6</f>
        <v>9</v>
      </c>
      <c r="R95" s="70"/>
      <c r="S95" s="70"/>
      <c r="T95" s="29"/>
      <c r="U95" s="29"/>
      <c r="V95" s="30"/>
      <c r="W95" s="28"/>
      <c r="X95" s="83"/>
      <c r="Y95" s="140"/>
      <c r="Z95" s="185"/>
      <c r="AA95" s="34"/>
      <c r="AB95" s="32"/>
      <c r="AC95" s="33"/>
      <c r="AD95" s="33"/>
      <c r="AE95" s="33"/>
      <c r="AF95" s="33"/>
      <c r="AG95" s="33"/>
      <c r="AH95" s="33"/>
      <c r="AI95" s="34"/>
      <c r="AJ95" s="30"/>
      <c r="AK95" s="180" t="s">
        <v>99</v>
      </c>
      <c r="AL95" s="185"/>
      <c r="AM95" s="33"/>
      <c r="AN95" s="351"/>
      <c r="AO95" s="34"/>
      <c r="AP95" s="352"/>
      <c r="AQ95" s="491" t="s">
        <v>546</v>
      </c>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c r="FG95" s="59"/>
      <c r="FH95" s="59"/>
      <c r="FI95" s="59"/>
      <c r="FJ95" s="59"/>
      <c r="FK95" s="59"/>
      <c r="FL95" s="59"/>
      <c r="FM95" s="59"/>
      <c r="FN95" s="59"/>
      <c r="FO95" s="59"/>
      <c r="FP95" s="59"/>
      <c r="FQ95" s="59"/>
      <c r="FR95" s="59"/>
      <c r="FS95" s="59"/>
      <c r="FT95" s="59"/>
      <c r="FU95" s="59"/>
      <c r="FV95" s="59"/>
      <c r="FW95" s="59"/>
      <c r="FX95" s="59"/>
      <c r="FY95" s="59"/>
      <c r="FZ95" s="59"/>
      <c r="GA95" s="59"/>
      <c r="GB95" s="59"/>
      <c r="GC95" s="59"/>
      <c r="GD95" s="59"/>
      <c r="GE95" s="59"/>
      <c r="GF95" s="59"/>
      <c r="GG95" s="59"/>
      <c r="GH95" s="59"/>
      <c r="GI95" s="59"/>
      <c r="GJ95" s="59"/>
      <c r="GK95" s="59"/>
      <c r="GL95" s="59"/>
      <c r="GM95" s="59"/>
      <c r="GN95" s="59"/>
      <c r="GO95" s="59"/>
      <c r="GP95" s="59"/>
      <c r="GQ95" s="59"/>
      <c r="GR95" s="59"/>
      <c r="GS95" s="59"/>
      <c r="GT95" s="59"/>
      <c r="GU95" s="59"/>
      <c r="GV95" s="59"/>
      <c r="GW95" s="59"/>
      <c r="GX95" s="59"/>
      <c r="GY95" s="59"/>
      <c r="GZ95" s="59"/>
      <c r="HA95" s="59"/>
      <c r="HB95" s="59"/>
      <c r="HC95" s="59"/>
      <c r="HD95" s="59"/>
      <c r="HE95" s="59"/>
      <c r="HF95" s="59"/>
      <c r="HG95" s="59"/>
      <c r="HH95" s="59"/>
      <c r="HI95" s="59"/>
      <c r="HJ95" s="59"/>
      <c r="HK95" s="59"/>
      <c r="HL95" s="59"/>
      <c r="HM95" s="59"/>
      <c r="HN95" s="59"/>
      <c r="HO95" s="59"/>
      <c r="HP95" s="59"/>
      <c r="HQ95" s="59"/>
      <c r="HR95" s="59"/>
      <c r="HS95" s="59"/>
      <c r="HT95" s="59"/>
      <c r="HU95" s="59"/>
      <c r="HV95" s="59"/>
      <c r="HW95" s="59"/>
      <c r="HX95" s="59"/>
      <c r="HY95" s="59"/>
      <c r="HZ95" s="59"/>
    </row>
    <row r="96" spans="1:43" ht="10.5" customHeight="1" thickBot="1">
      <c r="A96" s="464"/>
      <c r="B96" s="466"/>
      <c r="C96" s="296"/>
      <c r="D96" s="285">
        <v>48</v>
      </c>
      <c r="E96" s="96"/>
      <c r="J96" s="98"/>
      <c r="K96" s="28" t="s">
        <v>98</v>
      </c>
      <c r="L96" s="99">
        <v>8</v>
      </c>
      <c r="M96" s="82" t="s">
        <v>97</v>
      </c>
      <c r="N96" s="83">
        <v>18</v>
      </c>
      <c r="O96" s="211" t="s">
        <v>29</v>
      </c>
      <c r="Q96" s="318"/>
      <c r="T96" s="29">
        <v>9</v>
      </c>
      <c r="AB96" s="32">
        <v>48</v>
      </c>
      <c r="AJ96" s="30">
        <v>9</v>
      </c>
      <c r="AQ96" s="492"/>
    </row>
    <row r="97" spans="1:234" ht="10.5" customHeight="1" thickBot="1">
      <c r="A97" s="471">
        <f>IF(A81=52,1,A81+1)</f>
        <v>49</v>
      </c>
      <c r="B97" s="472"/>
      <c r="C97" s="299">
        <f>(C98/60-ROUNDDOWN(C98/60,0))/100*60+ROUNDDOWN(C98/60,0)</f>
        <v>17.14</v>
      </c>
      <c r="D97" s="300">
        <f>(D98/60-ROUNDDOWN(D98/60,0))/100*60+ROUNDDOWN(D98/60,0)</f>
        <v>15.549999999999999</v>
      </c>
      <c r="E97" s="301">
        <f aca="true" t="shared" si="27" ref="E97:J97">(E98/60-ROUNDDOWN(E98/60,0))/100*60+ROUNDDOWN(E98/60,0)</f>
        <v>0.16999999999999998</v>
      </c>
      <c r="F97" s="301">
        <f t="shared" si="27"/>
        <v>0.07</v>
      </c>
      <c r="G97" s="301">
        <f t="shared" si="27"/>
        <v>0</v>
      </c>
      <c r="H97" s="301">
        <f t="shared" si="27"/>
        <v>0</v>
      </c>
      <c r="I97" s="301">
        <f t="shared" si="27"/>
        <v>0.55</v>
      </c>
      <c r="J97" s="301">
        <f t="shared" si="27"/>
        <v>0</v>
      </c>
      <c r="K97" s="226"/>
      <c r="L97" s="227">
        <f>2*COUNTA(L83:L96)-COUNT(L83:L96)</f>
        <v>9</v>
      </c>
      <c r="M97" s="228"/>
      <c r="N97" s="229"/>
      <c r="O97" s="475"/>
      <c r="P97" s="476"/>
      <c r="Q97" s="321">
        <f aca="true" t="shared" si="28" ref="Q97:V97">SUM(Q83:Q96)</f>
        <v>139</v>
      </c>
      <c r="R97" s="230">
        <f t="shared" si="28"/>
        <v>1</v>
      </c>
      <c r="S97" s="230">
        <f t="shared" si="28"/>
        <v>0</v>
      </c>
      <c r="T97" s="230">
        <f t="shared" si="28"/>
        <v>57</v>
      </c>
      <c r="U97" s="230">
        <f t="shared" si="28"/>
        <v>0</v>
      </c>
      <c r="V97" s="230">
        <f t="shared" si="28"/>
        <v>135</v>
      </c>
      <c r="W97" s="226"/>
      <c r="X97" s="229"/>
      <c r="Y97" s="231"/>
      <c r="Z97" s="312">
        <f>COUNT(Z83:Z96)</f>
        <v>0</v>
      </c>
      <c r="AA97" s="313">
        <f>COUNT(AA83:AA96)</f>
        <v>0</v>
      </c>
      <c r="AB97" s="300">
        <f aca="true" t="shared" si="29" ref="AB97:AI97">(AB98/60-ROUNDDOWN(AB98/60,0))/100*60+ROUNDDOWN(AB98/60,0)</f>
        <v>5.01</v>
      </c>
      <c r="AC97" s="300">
        <f t="shared" si="29"/>
        <v>0</v>
      </c>
      <c r="AD97" s="300">
        <f t="shared" si="29"/>
        <v>11.05</v>
      </c>
      <c r="AE97" s="300">
        <f t="shared" si="29"/>
        <v>0</v>
      </c>
      <c r="AF97" s="300">
        <f t="shared" si="29"/>
        <v>0</v>
      </c>
      <c r="AG97" s="300">
        <f t="shared" si="29"/>
        <v>0.13</v>
      </c>
      <c r="AH97" s="300">
        <f t="shared" si="29"/>
        <v>0.55</v>
      </c>
      <c r="AI97" s="448">
        <f t="shared" si="29"/>
        <v>0</v>
      </c>
      <c r="AJ97" s="317">
        <f>IF(COUNT(AJ83:AJ96)=0,0,SUM(AJ83:AJ96)/COUNTA(AK85:AK96,AK99:AK100))</f>
        <v>7.285714285714286</v>
      </c>
      <c r="AK97" s="231">
        <f>IF(COUNT(AK83:AK96)=0,"",AVERAGE(AK83:AK96))</f>
        <v>58</v>
      </c>
      <c r="AL97" s="231">
        <f>IF(COUNT(AL83:AL96)=0,"",AVERAGE(AL83:AL96))</f>
        <v>70.25</v>
      </c>
      <c r="AM97" s="231">
        <f>IF(COUNT(AM83:AM96)=0,"",AVERAGE(AM83:AM96))</f>
        <v>70</v>
      </c>
      <c r="AN97" s="231">
        <f>IF(COUNT(AN83:AN96)=0,"",AVERAGE(AN83:AN96))</f>
        <v>70</v>
      </c>
      <c r="AO97" s="231">
        <f>IF(COUNT(AO83:AO96)=0,"",AVERAGE(AO83:AO96))</f>
        <v>12</v>
      </c>
      <c r="AP97" s="342">
        <f>SUM(AP83:AP96)</f>
        <v>21</v>
      </c>
      <c r="AQ97" s="367"/>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2"/>
      <c r="BO97" s="232"/>
      <c r="BP97" s="232"/>
      <c r="BQ97" s="232"/>
      <c r="BR97" s="232"/>
      <c r="BS97" s="232"/>
      <c r="BT97" s="232"/>
      <c r="BU97" s="232"/>
      <c r="BV97" s="232"/>
      <c r="BW97" s="232"/>
      <c r="BX97" s="232"/>
      <c r="BY97" s="232"/>
      <c r="BZ97" s="232"/>
      <c r="CA97" s="232"/>
      <c r="CB97" s="232"/>
      <c r="CC97" s="232"/>
      <c r="CD97" s="232"/>
      <c r="CE97" s="232"/>
      <c r="CF97" s="232"/>
      <c r="CG97" s="232"/>
      <c r="CH97" s="232"/>
      <c r="CI97" s="232"/>
      <c r="CJ97" s="232"/>
      <c r="CK97" s="232"/>
      <c r="CL97" s="232"/>
      <c r="CM97" s="232"/>
      <c r="CN97" s="232"/>
      <c r="CO97" s="232"/>
      <c r="CP97" s="232"/>
      <c r="CQ97" s="232"/>
      <c r="CR97" s="232"/>
      <c r="CS97" s="232"/>
      <c r="CT97" s="232"/>
      <c r="CU97" s="232"/>
      <c r="CV97" s="232"/>
      <c r="CW97" s="232"/>
      <c r="CX97" s="232"/>
      <c r="CY97" s="232"/>
      <c r="CZ97" s="232"/>
      <c r="DA97" s="232"/>
      <c r="DB97" s="232"/>
      <c r="DC97" s="232"/>
      <c r="DD97" s="232"/>
      <c r="DE97" s="232"/>
      <c r="DF97" s="232"/>
      <c r="DG97" s="232"/>
      <c r="DH97" s="232"/>
      <c r="DI97" s="232"/>
      <c r="DJ97" s="232"/>
      <c r="DK97" s="232"/>
      <c r="DL97" s="232"/>
      <c r="DM97" s="232"/>
      <c r="DN97" s="232"/>
      <c r="DO97" s="232"/>
      <c r="DP97" s="232"/>
      <c r="DQ97" s="232"/>
      <c r="DR97" s="232"/>
      <c r="DS97" s="232"/>
      <c r="DT97" s="232"/>
      <c r="DU97" s="232"/>
      <c r="DV97" s="232"/>
      <c r="DW97" s="232"/>
      <c r="DX97" s="232"/>
      <c r="DY97" s="232"/>
      <c r="DZ97" s="232"/>
      <c r="EA97" s="232"/>
      <c r="EB97" s="232"/>
      <c r="EC97" s="232"/>
      <c r="ED97" s="232"/>
      <c r="EE97" s="232"/>
      <c r="EF97" s="232"/>
      <c r="EG97" s="232"/>
      <c r="EH97" s="232"/>
      <c r="EI97" s="232"/>
      <c r="EJ97" s="232"/>
      <c r="EK97" s="232"/>
      <c r="EL97" s="232"/>
      <c r="EM97" s="232"/>
      <c r="EN97" s="232"/>
      <c r="EO97" s="232"/>
      <c r="EP97" s="232"/>
      <c r="EQ97" s="232"/>
      <c r="ER97" s="232"/>
      <c r="ES97" s="232"/>
      <c r="ET97" s="232"/>
      <c r="EU97" s="232"/>
      <c r="EV97" s="232"/>
      <c r="EW97" s="232"/>
      <c r="EX97" s="232"/>
      <c r="EY97" s="232"/>
      <c r="EZ97" s="232"/>
      <c r="FA97" s="232"/>
      <c r="FB97" s="232"/>
      <c r="FC97" s="232"/>
      <c r="FD97" s="232"/>
      <c r="FE97" s="232"/>
      <c r="FF97" s="232"/>
      <c r="FG97" s="232"/>
      <c r="FH97" s="232"/>
      <c r="FI97" s="232"/>
      <c r="FJ97" s="232"/>
      <c r="FK97" s="232"/>
      <c r="FL97" s="232"/>
      <c r="FM97" s="232"/>
      <c r="FN97" s="232"/>
      <c r="FO97" s="232"/>
      <c r="FP97" s="232"/>
      <c r="FQ97" s="232"/>
      <c r="FR97" s="232"/>
      <c r="FS97" s="232"/>
      <c r="FT97" s="232"/>
      <c r="FU97" s="232"/>
      <c r="FV97" s="232"/>
      <c r="FW97" s="232"/>
      <c r="FX97" s="232"/>
      <c r="FY97" s="232"/>
      <c r="FZ97" s="232"/>
      <c r="GA97" s="232"/>
      <c r="GB97" s="232"/>
      <c r="GC97" s="232"/>
      <c r="GD97" s="232"/>
      <c r="GE97" s="232"/>
      <c r="GF97" s="232"/>
      <c r="GG97" s="232"/>
      <c r="GH97" s="232"/>
      <c r="GI97" s="232"/>
      <c r="GJ97" s="232"/>
      <c r="GK97" s="232"/>
      <c r="GL97" s="232"/>
      <c r="GM97" s="232"/>
      <c r="GN97" s="232"/>
      <c r="GO97" s="232"/>
      <c r="GP97" s="232"/>
      <c r="GQ97" s="232"/>
      <c r="GR97" s="232"/>
      <c r="GS97" s="232"/>
      <c r="GT97" s="232"/>
      <c r="GU97" s="232"/>
      <c r="GV97" s="232"/>
      <c r="GW97" s="232"/>
      <c r="GX97" s="232"/>
      <c r="GY97" s="232"/>
      <c r="GZ97" s="232"/>
      <c r="HA97" s="232"/>
      <c r="HB97" s="232"/>
      <c r="HC97" s="232"/>
      <c r="HD97" s="232"/>
      <c r="HE97" s="232"/>
      <c r="HF97" s="232"/>
      <c r="HG97" s="232"/>
      <c r="HH97" s="232"/>
      <c r="HI97" s="232"/>
      <c r="HJ97" s="232"/>
      <c r="HK97" s="232"/>
      <c r="HL97" s="232"/>
      <c r="HM97" s="232"/>
      <c r="HN97" s="232"/>
      <c r="HO97" s="232"/>
      <c r="HP97" s="232"/>
      <c r="HQ97" s="232"/>
      <c r="HR97" s="232"/>
      <c r="HS97" s="232"/>
      <c r="HT97" s="232"/>
      <c r="HU97" s="232"/>
      <c r="HV97" s="232"/>
      <c r="HW97" s="232"/>
      <c r="HX97" s="232"/>
      <c r="HY97" s="232"/>
      <c r="HZ97" s="232"/>
    </row>
    <row r="98" spans="1:234" s="232" customFormat="1" ht="10.5" customHeight="1" thickBot="1">
      <c r="A98" s="473"/>
      <c r="B98" s="474"/>
      <c r="C98" s="297">
        <f>SUM(C83:C96)</f>
        <v>1034</v>
      </c>
      <c r="D98" s="288">
        <f>SUM(D83:D96)</f>
        <v>955</v>
      </c>
      <c r="E98" s="233">
        <f aca="true" t="shared" si="30" ref="E98:J98">SUM(E83:E96)</f>
        <v>17</v>
      </c>
      <c r="F98" s="233">
        <f t="shared" si="30"/>
        <v>7</v>
      </c>
      <c r="G98" s="233">
        <f t="shared" si="30"/>
        <v>0</v>
      </c>
      <c r="H98" s="233">
        <f t="shared" si="30"/>
        <v>0</v>
      </c>
      <c r="I98" s="233">
        <f t="shared" si="30"/>
        <v>55</v>
      </c>
      <c r="J98" s="233">
        <f t="shared" si="30"/>
        <v>0</v>
      </c>
      <c r="K98" s="234"/>
      <c r="L98" s="235"/>
      <c r="M98" s="236"/>
      <c r="N98" s="237"/>
      <c r="O98" s="477"/>
      <c r="P98" s="478"/>
      <c r="Q98" s="316">
        <f>IF(C98=0,"",Q97/C98*60)</f>
        <v>8.065764023210832</v>
      </c>
      <c r="R98" s="239"/>
      <c r="S98" s="239"/>
      <c r="T98" s="240"/>
      <c r="U98" s="240"/>
      <c r="V98" s="235"/>
      <c r="W98" s="234"/>
      <c r="X98" s="237"/>
      <c r="Y98" s="241"/>
      <c r="Z98" s="314">
        <f>SUM(Z83:Z96)</f>
        <v>0</v>
      </c>
      <c r="AA98" s="315">
        <f>SUM(AA83:AA96)</f>
        <v>0</v>
      </c>
      <c r="AB98" s="288">
        <f>SUM(AB83:AB96)</f>
        <v>301</v>
      </c>
      <c r="AC98" s="288">
        <f aca="true" t="shared" si="31" ref="AC98:AI98">SUM(AC83:AC96)</f>
        <v>0</v>
      </c>
      <c r="AD98" s="288">
        <f t="shared" si="31"/>
        <v>665</v>
      </c>
      <c r="AE98" s="288">
        <f t="shared" si="31"/>
        <v>0</v>
      </c>
      <c r="AF98" s="288">
        <f t="shared" si="31"/>
        <v>0</v>
      </c>
      <c r="AG98" s="288">
        <f t="shared" si="31"/>
        <v>13</v>
      </c>
      <c r="AH98" s="288">
        <f t="shared" si="31"/>
        <v>55</v>
      </c>
      <c r="AI98" s="449">
        <f t="shared" si="31"/>
        <v>0</v>
      </c>
      <c r="AJ98" s="235"/>
      <c r="AK98" s="241"/>
      <c r="AL98" s="314"/>
      <c r="AM98" s="343"/>
      <c r="AN98" s="343"/>
      <c r="AO98" s="315"/>
      <c r="AP98" s="344"/>
      <c r="AQ98" s="368"/>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242"/>
      <c r="DM98" s="242"/>
      <c r="DN98" s="242"/>
      <c r="DO98" s="242"/>
      <c r="DP98" s="242"/>
      <c r="DQ98" s="242"/>
      <c r="DR98" s="242"/>
      <c r="DS98" s="242"/>
      <c r="DT98" s="242"/>
      <c r="DU98" s="242"/>
      <c r="DV98" s="242"/>
      <c r="DW98" s="242"/>
      <c r="DX98" s="242"/>
      <c r="DY98" s="242"/>
      <c r="DZ98" s="242"/>
      <c r="EA98" s="242"/>
      <c r="EB98" s="242"/>
      <c r="EC98" s="242"/>
      <c r="ED98" s="242"/>
      <c r="EE98" s="242"/>
      <c r="EF98" s="242"/>
      <c r="EG98" s="242"/>
      <c r="EH98" s="242"/>
      <c r="EI98" s="242"/>
      <c r="EJ98" s="242"/>
      <c r="EK98" s="242"/>
      <c r="EL98" s="242"/>
      <c r="EM98" s="242"/>
      <c r="EN98" s="242"/>
      <c r="EO98" s="242"/>
      <c r="EP98" s="242"/>
      <c r="EQ98" s="242"/>
      <c r="ER98" s="242"/>
      <c r="ES98" s="242"/>
      <c r="ET98" s="242"/>
      <c r="EU98" s="242"/>
      <c r="EV98" s="242"/>
      <c r="EW98" s="242"/>
      <c r="EX98" s="242"/>
      <c r="EY98" s="242"/>
      <c r="EZ98" s="242"/>
      <c r="FA98" s="242"/>
      <c r="FB98" s="242"/>
      <c r="FC98" s="242"/>
      <c r="FD98" s="242"/>
      <c r="FE98" s="242"/>
      <c r="FF98" s="242"/>
      <c r="FG98" s="242"/>
      <c r="FH98" s="242"/>
      <c r="FI98" s="242"/>
      <c r="FJ98" s="242"/>
      <c r="FK98" s="242"/>
      <c r="FL98" s="242"/>
      <c r="FM98" s="242"/>
      <c r="FN98" s="242"/>
      <c r="FO98" s="242"/>
      <c r="FP98" s="242"/>
      <c r="FQ98" s="242"/>
      <c r="FR98" s="242"/>
      <c r="FS98" s="242"/>
      <c r="FT98" s="242"/>
      <c r="FU98" s="242"/>
      <c r="FV98" s="242"/>
      <c r="FW98" s="242"/>
      <c r="FX98" s="242"/>
      <c r="FY98" s="242"/>
      <c r="FZ98" s="242"/>
      <c r="GA98" s="242"/>
      <c r="GB98" s="242"/>
      <c r="GC98" s="242"/>
      <c r="GD98" s="242"/>
      <c r="GE98" s="242"/>
      <c r="GF98" s="242"/>
      <c r="GG98" s="242"/>
      <c r="GH98" s="242"/>
      <c r="GI98" s="242"/>
      <c r="GJ98" s="242"/>
      <c r="GK98" s="242"/>
      <c r="GL98" s="242"/>
      <c r="GM98" s="242"/>
      <c r="GN98" s="242"/>
      <c r="GO98" s="242"/>
      <c r="GP98" s="242"/>
      <c r="GQ98" s="242"/>
      <c r="GR98" s="242"/>
      <c r="GS98" s="242"/>
      <c r="GT98" s="242"/>
      <c r="GU98" s="242"/>
      <c r="GV98" s="242"/>
      <c r="GW98" s="242"/>
      <c r="GX98" s="242"/>
      <c r="GY98" s="242"/>
      <c r="GZ98" s="242"/>
      <c r="HA98" s="242"/>
      <c r="HB98" s="242"/>
      <c r="HC98" s="242"/>
      <c r="HD98" s="242"/>
      <c r="HE98" s="242"/>
      <c r="HF98" s="242"/>
      <c r="HG98" s="242"/>
      <c r="HH98" s="242"/>
      <c r="HI98" s="242"/>
      <c r="HJ98" s="242"/>
      <c r="HK98" s="242"/>
      <c r="HL98" s="242"/>
      <c r="HM98" s="242"/>
      <c r="HN98" s="242"/>
      <c r="HO98" s="242"/>
      <c r="HP98" s="242"/>
      <c r="HQ98" s="242"/>
      <c r="HR98" s="242"/>
      <c r="HS98" s="242"/>
      <c r="HT98" s="242"/>
      <c r="HU98" s="242"/>
      <c r="HV98" s="242"/>
      <c r="HW98" s="242"/>
      <c r="HX98" s="242"/>
      <c r="HY98" s="242"/>
      <c r="HZ98" s="242"/>
    </row>
    <row r="99" spans="1:234" s="242" customFormat="1" ht="10.5" customHeight="1" thickBot="1">
      <c r="A99" s="469" t="s">
        <v>51</v>
      </c>
      <c r="B99" s="470">
        <f>B95+1</f>
        <v>38698</v>
      </c>
      <c r="C99" s="293">
        <f>SUM(D99:J100)</f>
        <v>75</v>
      </c>
      <c r="D99" s="284"/>
      <c r="E99" s="80"/>
      <c r="F99" s="80"/>
      <c r="G99" s="80"/>
      <c r="H99" s="80"/>
      <c r="I99" s="80"/>
      <c r="J99" s="81"/>
      <c r="K99" s="28"/>
      <c r="L99" s="30"/>
      <c r="M99" s="82"/>
      <c r="N99" s="83"/>
      <c r="O99" s="211"/>
      <c r="P99" s="221"/>
      <c r="Q99" s="318">
        <f>SUM(R99:R100,T99:T100)+SUM(S99:S100)*1.5+SUM(U99:U100)/3+SUM(V99:V100)*0.6</f>
        <v>7</v>
      </c>
      <c r="R99" s="70"/>
      <c r="S99" s="70"/>
      <c r="T99" s="29"/>
      <c r="U99" s="29"/>
      <c r="V99" s="30"/>
      <c r="W99" s="28"/>
      <c r="X99" s="83"/>
      <c r="Y99" s="140"/>
      <c r="Z99" s="185"/>
      <c r="AA99" s="34"/>
      <c r="AB99" s="32"/>
      <c r="AC99" s="33"/>
      <c r="AD99" s="33"/>
      <c r="AE99" s="33"/>
      <c r="AF99" s="33"/>
      <c r="AG99" s="33"/>
      <c r="AH99" s="33"/>
      <c r="AI99" s="34"/>
      <c r="AJ99" s="30" t="s">
        <v>548</v>
      </c>
      <c r="AK99" s="180">
        <v>52</v>
      </c>
      <c r="AL99" s="185">
        <v>65</v>
      </c>
      <c r="AM99" s="33">
        <v>64</v>
      </c>
      <c r="AN99" s="351">
        <v>64</v>
      </c>
      <c r="AO99" s="34">
        <f>AN99-AK99</f>
        <v>12</v>
      </c>
      <c r="AP99" s="352"/>
      <c r="AQ99" s="489" t="s">
        <v>547</v>
      </c>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row>
    <row r="100" spans="1:234" ht="10.5" customHeight="1">
      <c r="A100" s="467"/>
      <c r="B100" s="468"/>
      <c r="C100" s="292"/>
      <c r="D100" s="283">
        <v>35</v>
      </c>
      <c r="E100" s="87"/>
      <c r="F100" s="87"/>
      <c r="G100" s="87"/>
      <c r="H100" s="87"/>
      <c r="I100" s="87">
        <v>40</v>
      </c>
      <c r="J100" s="88"/>
      <c r="K100" s="89" t="s">
        <v>98</v>
      </c>
      <c r="L100" s="90">
        <v>8</v>
      </c>
      <c r="M100" s="91" t="s">
        <v>97</v>
      </c>
      <c r="N100" s="92">
        <v>17</v>
      </c>
      <c r="O100" s="212" t="s">
        <v>30</v>
      </c>
      <c r="P100" s="222"/>
      <c r="Q100" s="319"/>
      <c r="R100" s="93"/>
      <c r="S100" s="93"/>
      <c r="T100" s="94">
        <v>7</v>
      </c>
      <c r="U100" s="94"/>
      <c r="V100" s="90"/>
      <c r="W100" s="89"/>
      <c r="X100" s="92"/>
      <c r="Y100" s="182"/>
      <c r="Z100" s="184"/>
      <c r="AA100" s="306"/>
      <c r="AB100" s="442">
        <v>35</v>
      </c>
      <c r="AC100" s="349"/>
      <c r="AD100" s="349"/>
      <c r="AE100" s="349"/>
      <c r="AF100" s="349"/>
      <c r="AG100" s="349"/>
      <c r="AH100" s="349">
        <v>40</v>
      </c>
      <c r="AI100" s="306"/>
      <c r="AJ100" s="90">
        <v>8</v>
      </c>
      <c r="AK100" s="182"/>
      <c r="AL100" s="184"/>
      <c r="AM100" s="349"/>
      <c r="AN100" s="349"/>
      <c r="AO100" s="306"/>
      <c r="AP100" s="350"/>
      <c r="AQ100" s="490"/>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95"/>
      <c r="GF100" s="95"/>
      <c r="GG100" s="95"/>
      <c r="GH100" s="95"/>
      <c r="GI100" s="95"/>
      <c r="GJ100" s="95"/>
      <c r="GK100" s="95"/>
      <c r="GL100" s="95"/>
      <c r="GM100" s="95"/>
      <c r="GN100" s="95"/>
      <c r="GO100" s="95"/>
      <c r="GP100" s="95"/>
      <c r="GQ100" s="95"/>
      <c r="GR100" s="95"/>
      <c r="GS100" s="95"/>
      <c r="GT100" s="95"/>
      <c r="GU100" s="95"/>
      <c r="GV100" s="95"/>
      <c r="GW100" s="95"/>
      <c r="GX100" s="95"/>
      <c r="GY100" s="95"/>
      <c r="GZ100" s="95"/>
      <c r="HA100" s="95"/>
      <c r="HB100" s="95"/>
      <c r="HC100" s="95"/>
      <c r="HD100" s="95"/>
      <c r="HE100" s="95"/>
      <c r="HF100" s="95"/>
      <c r="HG100" s="95"/>
      <c r="HH100" s="95"/>
      <c r="HI100" s="95"/>
      <c r="HJ100" s="95"/>
      <c r="HK100" s="95"/>
      <c r="HL100" s="95"/>
      <c r="HM100" s="95"/>
      <c r="HN100" s="95"/>
      <c r="HO100" s="95"/>
      <c r="HP100" s="95"/>
      <c r="HQ100" s="95"/>
      <c r="HR100" s="95"/>
      <c r="HS100" s="95"/>
      <c r="HT100" s="95"/>
      <c r="HU100" s="95"/>
      <c r="HV100" s="95"/>
      <c r="HW100" s="95"/>
      <c r="HX100" s="95"/>
      <c r="HY100" s="95"/>
      <c r="HZ100" s="95"/>
    </row>
    <row r="101" spans="1:234" s="95" customFormat="1" ht="10.5" customHeight="1">
      <c r="A101" s="463" t="s">
        <v>59</v>
      </c>
      <c r="B101" s="465">
        <f>B99+1</f>
        <v>38699</v>
      </c>
      <c r="C101" s="293">
        <f>SUM(D101:J102)</f>
        <v>19</v>
      </c>
      <c r="D101" s="284">
        <v>19</v>
      </c>
      <c r="E101" s="80"/>
      <c r="F101" s="80"/>
      <c r="G101" s="80"/>
      <c r="H101" s="80"/>
      <c r="I101" s="80"/>
      <c r="J101" s="81"/>
      <c r="K101" s="28" t="s">
        <v>98</v>
      </c>
      <c r="L101" s="30">
        <v>9</v>
      </c>
      <c r="M101" s="82" t="s">
        <v>100</v>
      </c>
      <c r="N101" s="83">
        <v>14</v>
      </c>
      <c r="O101" s="211" t="s">
        <v>207</v>
      </c>
      <c r="P101" s="221"/>
      <c r="Q101" s="318">
        <f>SUM(R101:R102,T101:T102)+SUM(S101:S102)*1.5+SUM(U101:U102)/3+SUM(V101:V102)*0.6</f>
        <v>4</v>
      </c>
      <c r="R101" s="70"/>
      <c r="S101" s="70"/>
      <c r="T101" s="29">
        <v>4</v>
      </c>
      <c r="U101" s="29"/>
      <c r="V101" s="30"/>
      <c r="W101" s="28"/>
      <c r="X101" s="83"/>
      <c r="Y101" s="140"/>
      <c r="Z101" s="185"/>
      <c r="AA101" s="34"/>
      <c r="AB101" s="32">
        <v>19</v>
      </c>
      <c r="AC101" s="33"/>
      <c r="AD101" s="33"/>
      <c r="AE101" s="33"/>
      <c r="AF101" s="33"/>
      <c r="AG101" s="33"/>
      <c r="AH101" s="33"/>
      <c r="AI101" s="34"/>
      <c r="AJ101" s="30"/>
      <c r="AK101" s="180">
        <v>47</v>
      </c>
      <c r="AL101" s="185">
        <v>61</v>
      </c>
      <c r="AM101" s="33">
        <v>60</v>
      </c>
      <c r="AN101" s="33">
        <v>61</v>
      </c>
      <c r="AO101" s="34">
        <f>AN101-AK101</f>
        <v>14</v>
      </c>
      <c r="AP101" s="352"/>
      <c r="AQ101" s="491" t="s">
        <v>557</v>
      </c>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c r="HE101" s="59"/>
      <c r="HF101" s="59"/>
      <c r="HG101" s="59"/>
      <c r="HH101" s="59"/>
      <c r="HI101" s="59"/>
      <c r="HJ101" s="59"/>
      <c r="HK101" s="59"/>
      <c r="HL101" s="59"/>
      <c r="HM101" s="59"/>
      <c r="HN101" s="59"/>
      <c r="HO101" s="59"/>
      <c r="HP101" s="59"/>
      <c r="HQ101" s="59"/>
      <c r="HR101" s="59"/>
      <c r="HS101" s="59"/>
      <c r="HT101" s="59"/>
      <c r="HU101" s="59"/>
      <c r="HV101" s="59"/>
      <c r="HW101" s="59"/>
      <c r="HX101" s="59"/>
      <c r="HY101" s="59"/>
      <c r="HZ101" s="59"/>
    </row>
    <row r="102" spans="1:234" ht="10.5" customHeight="1">
      <c r="A102" s="467"/>
      <c r="B102" s="468"/>
      <c r="C102" s="292"/>
      <c r="D102" s="283"/>
      <c r="E102" s="87"/>
      <c r="F102" s="87"/>
      <c r="G102" s="87"/>
      <c r="H102" s="87"/>
      <c r="I102" s="87"/>
      <c r="J102" s="88"/>
      <c r="K102" s="89"/>
      <c r="L102" s="90"/>
      <c r="M102" s="91"/>
      <c r="N102" s="92"/>
      <c r="O102" s="212"/>
      <c r="P102" s="222"/>
      <c r="Q102" s="319"/>
      <c r="R102" s="93"/>
      <c r="S102" s="93"/>
      <c r="T102" s="94"/>
      <c r="U102" s="94"/>
      <c r="V102" s="90"/>
      <c r="W102" s="89"/>
      <c r="X102" s="92"/>
      <c r="Y102" s="182"/>
      <c r="Z102" s="184"/>
      <c r="AA102" s="306"/>
      <c r="AB102" s="442"/>
      <c r="AC102" s="349"/>
      <c r="AD102" s="349"/>
      <c r="AE102" s="349"/>
      <c r="AF102" s="349"/>
      <c r="AG102" s="349"/>
      <c r="AH102" s="349"/>
      <c r="AI102" s="306"/>
      <c r="AJ102" s="90">
        <v>8</v>
      </c>
      <c r="AK102" s="182"/>
      <c r="AL102" s="184"/>
      <c r="AM102" s="349"/>
      <c r="AN102" s="349"/>
      <c r="AO102" s="306"/>
      <c r="AP102" s="350"/>
      <c r="AQ102" s="490"/>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c r="HX102" s="95"/>
      <c r="HY102" s="95"/>
      <c r="HZ102" s="95"/>
    </row>
    <row r="103" spans="1:234" s="95" customFormat="1" ht="10.5" customHeight="1">
      <c r="A103" s="463" t="s">
        <v>60</v>
      </c>
      <c r="B103" s="465">
        <f>B101+1</f>
        <v>38700</v>
      </c>
      <c r="C103" s="293">
        <f>SUM(D103:J104)</f>
        <v>128</v>
      </c>
      <c r="D103" s="284">
        <v>30</v>
      </c>
      <c r="E103" s="80">
        <v>27</v>
      </c>
      <c r="F103" s="80">
        <v>26</v>
      </c>
      <c r="G103" s="80"/>
      <c r="H103" s="80"/>
      <c r="I103" s="80"/>
      <c r="J103" s="81"/>
      <c r="K103" s="28" t="s">
        <v>98</v>
      </c>
      <c r="L103" s="30">
        <v>8</v>
      </c>
      <c r="M103" s="82" t="s">
        <v>100</v>
      </c>
      <c r="N103" s="83">
        <v>12</v>
      </c>
      <c r="O103" s="211" t="s">
        <v>558</v>
      </c>
      <c r="P103" s="221"/>
      <c r="Q103" s="318">
        <f>SUM(R103:R104,T103:T104)+SUM(S103:S104)*1.5+SUM(U103:U104)/3+SUM(V103:V104)*0.6</f>
        <v>29</v>
      </c>
      <c r="R103" s="70"/>
      <c r="S103" s="70"/>
      <c r="T103" s="29">
        <v>19</v>
      </c>
      <c r="U103" s="29"/>
      <c r="V103" s="30"/>
      <c r="W103" s="28">
        <v>159</v>
      </c>
      <c r="X103" s="83"/>
      <c r="Y103" s="140"/>
      <c r="Z103" s="185"/>
      <c r="AA103" s="34"/>
      <c r="AB103" s="32">
        <v>83</v>
      </c>
      <c r="AC103" s="33"/>
      <c r="AD103" s="33"/>
      <c r="AE103" s="33"/>
      <c r="AF103" s="33"/>
      <c r="AG103" s="33"/>
      <c r="AH103" s="33"/>
      <c r="AI103" s="34"/>
      <c r="AJ103" s="30"/>
      <c r="AK103" s="180">
        <v>49</v>
      </c>
      <c r="AL103" s="185">
        <v>60</v>
      </c>
      <c r="AM103" s="33">
        <v>59</v>
      </c>
      <c r="AN103" s="33">
        <v>59</v>
      </c>
      <c r="AO103" s="34">
        <f>AN103-AK103</f>
        <v>10</v>
      </c>
      <c r="AP103" s="352"/>
      <c r="AQ103" s="491" t="s">
        <v>564</v>
      </c>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c r="HS103" s="59"/>
      <c r="HT103" s="59"/>
      <c r="HU103" s="59"/>
      <c r="HV103" s="59"/>
      <c r="HW103" s="59"/>
      <c r="HX103" s="59"/>
      <c r="HY103" s="59"/>
      <c r="HZ103" s="59"/>
    </row>
    <row r="104" spans="1:234" ht="10.5" customHeight="1">
      <c r="A104" s="467"/>
      <c r="B104" s="468"/>
      <c r="C104" s="294"/>
      <c r="D104" s="283">
        <v>45</v>
      </c>
      <c r="E104" s="87"/>
      <c r="F104" s="87"/>
      <c r="G104" s="87"/>
      <c r="H104" s="87"/>
      <c r="I104" s="87"/>
      <c r="J104" s="88"/>
      <c r="K104" s="89" t="s">
        <v>565</v>
      </c>
      <c r="L104" s="90">
        <v>8</v>
      </c>
      <c r="M104" s="91" t="s">
        <v>97</v>
      </c>
      <c r="N104" s="92">
        <v>19</v>
      </c>
      <c r="O104" s="212" t="s">
        <v>29</v>
      </c>
      <c r="P104" s="222"/>
      <c r="Q104" s="319"/>
      <c r="R104" s="93"/>
      <c r="S104" s="93"/>
      <c r="T104" s="94">
        <v>10</v>
      </c>
      <c r="U104" s="94"/>
      <c r="V104" s="90"/>
      <c r="W104" s="89"/>
      <c r="X104" s="92"/>
      <c r="Y104" s="182"/>
      <c r="Z104" s="184"/>
      <c r="AA104" s="306"/>
      <c r="AB104" s="442">
        <v>45</v>
      </c>
      <c r="AC104" s="349"/>
      <c r="AD104" s="349"/>
      <c r="AE104" s="349"/>
      <c r="AF104" s="349"/>
      <c r="AG104" s="349"/>
      <c r="AH104" s="349"/>
      <c r="AI104" s="306"/>
      <c r="AJ104" s="90">
        <v>8</v>
      </c>
      <c r="AK104" s="182"/>
      <c r="AL104" s="184"/>
      <c r="AM104" s="349"/>
      <c r="AN104" s="349"/>
      <c r="AO104" s="306"/>
      <c r="AP104" s="350"/>
      <c r="AQ104" s="490"/>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95"/>
      <c r="EJ104" s="95"/>
      <c r="EK104" s="95"/>
      <c r="EL104" s="95"/>
      <c r="EM104" s="95"/>
      <c r="EN104" s="95"/>
      <c r="EO104" s="95"/>
      <c r="EP104" s="95"/>
      <c r="EQ104" s="95"/>
      <c r="ER104" s="95"/>
      <c r="ES104" s="95"/>
      <c r="ET104" s="95"/>
      <c r="EU104" s="95"/>
      <c r="EV104" s="95"/>
      <c r="EW104" s="95"/>
      <c r="EX104" s="95"/>
      <c r="EY104" s="95"/>
      <c r="EZ104" s="95"/>
      <c r="FA104" s="95"/>
      <c r="FB104" s="95"/>
      <c r="FC104" s="95"/>
      <c r="FD104" s="95"/>
      <c r="FE104" s="95"/>
      <c r="FF104" s="95"/>
      <c r="FG104" s="95"/>
      <c r="FH104" s="95"/>
      <c r="FI104" s="95"/>
      <c r="FJ104" s="95"/>
      <c r="FK104" s="95"/>
      <c r="FL104" s="95"/>
      <c r="FM104" s="95"/>
      <c r="FN104" s="95"/>
      <c r="FO104" s="95"/>
      <c r="FP104" s="95"/>
      <c r="FQ104" s="95"/>
      <c r="FR104" s="95"/>
      <c r="FS104" s="95"/>
      <c r="FT104" s="95"/>
      <c r="FU104" s="95"/>
      <c r="FV104" s="95"/>
      <c r="FW104" s="95"/>
      <c r="FX104" s="95"/>
      <c r="FY104" s="95"/>
      <c r="FZ104" s="95"/>
      <c r="GA104" s="95"/>
      <c r="GB104" s="95"/>
      <c r="GC104" s="95"/>
      <c r="GD104" s="95"/>
      <c r="GE104" s="95"/>
      <c r="GF104" s="95"/>
      <c r="GG104" s="95"/>
      <c r="GH104" s="95"/>
      <c r="GI104" s="95"/>
      <c r="GJ104" s="95"/>
      <c r="GK104" s="95"/>
      <c r="GL104" s="95"/>
      <c r="GM104" s="95"/>
      <c r="GN104" s="95"/>
      <c r="GO104" s="95"/>
      <c r="GP104" s="95"/>
      <c r="GQ104" s="95"/>
      <c r="GR104" s="95"/>
      <c r="GS104" s="95"/>
      <c r="GT104" s="95"/>
      <c r="GU104" s="95"/>
      <c r="GV104" s="95"/>
      <c r="GW104" s="95"/>
      <c r="GX104" s="95"/>
      <c r="GY104" s="95"/>
      <c r="GZ104" s="95"/>
      <c r="HA104" s="95"/>
      <c r="HB104" s="95"/>
      <c r="HC104" s="95"/>
      <c r="HD104" s="95"/>
      <c r="HE104" s="95"/>
      <c r="HF104" s="95"/>
      <c r="HG104" s="95"/>
      <c r="HH104" s="95"/>
      <c r="HI104" s="95"/>
      <c r="HJ104" s="95"/>
      <c r="HK104" s="95"/>
      <c r="HL104" s="95"/>
      <c r="HM104" s="95"/>
      <c r="HN104" s="95"/>
      <c r="HO104" s="95"/>
      <c r="HP104" s="95"/>
      <c r="HQ104" s="95"/>
      <c r="HR104" s="95"/>
      <c r="HS104" s="95"/>
      <c r="HT104" s="95"/>
      <c r="HU104" s="95"/>
      <c r="HV104" s="95"/>
      <c r="HW104" s="95"/>
      <c r="HX104" s="95"/>
      <c r="HY104" s="95"/>
      <c r="HZ104" s="95"/>
    </row>
    <row r="105" spans="1:234" s="95" customFormat="1" ht="10.5" customHeight="1">
      <c r="A105" s="463" t="s">
        <v>61</v>
      </c>
      <c r="B105" s="465">
        <f>B103+1</f>
        <v>38701</v>
      </c>
      <c r="C105" s="293">
        <f>SUM(D105:J106)</f>
        <v>52</v>
      </c>
      <c r="D105" s="285"/>
      <c r="E105" s="96"/>
      <c r="F105" s="80"/>
      <c r="G105" s="80"/>
      <c r="H105" s="80"/>
      <c r="I105" s="96"/>
      <c r="J105" s="81"/>
      <c r="K105" s="28"/>
      <c r="L105" s="99"/>
      <c r="M105" s="82"/>
      <c r="N105" s="83"/>
      <c r="O105" s="211"/>
      <c r="P105" s="221"/>
      <c r="Q105" s="318">
        <f>SUM(R105:R106,T105:T106)+SUM(S105:S106)*1.5+SUM(U105:U106)/3+SUM(V105:V106)*0.6</f>
        <v>7</v>
      </c>
      <c r="R105" s="70"/>
      <c r="S105" s="70"/>
      <c r="T105" s="29"/>
      <c r="U105" s="29"/>
      <c r="V105" s="30"/>
      <c r="W105" s="28"/>
      <c r="X105" s="83"/>
      <c r="Y105" s="140"/>
      <c r="Z105" s="185"/>
      <c r="AA105" s="34"/>
      <c r="AB105" s="32"/>
      <c r="AC105" s="33"/>
      <c r="AD105" s="33"/>
      <c r="AE105" s="33"/>
      <c r="AF105" s="33"/>
      <c r="AG105" s="33"/>
      <c r="AH105" s="33"/>
      <c r="AI105" s="34"/>
      <c r="AJ105" s="30"/>
      <c r="AK105" s="180" t="s">
        <v>99</v>
      </c>
      <c r="AL105" s="185"/>
      <c r="AM105" s="33"/>
      <c r="AN105" s="33"/>
      <c r="AO105" s="34"/>
      <c r="AP105" s="352"/>
      <c r="AQ105" s="491" t="s">
        <v>567</v>
      </c>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c r="FJ105" s="59"/>
      <c r="FK105" s="59"/>
      <c r="FL105" s="59"/>
      <c r="FM105" s="59"/>
      <c r="FN105" s="59"/>
      <c r="FO105" s="59"/>
      <c r="FP105" s="59"/>
      <c r="FQ105" s="59"/>
      <c r="FR105" s="59"/>
      <c r="FS105" s="59"/>
      <c r="FT105" s="59"/>
      <c r="FU105" s="59"/>
      <c r="FV105" s="59"/>
      <c r="FW105" s="59"/>
      <c r="FX105" s="59"/>
      <c r="FY105" s="59"/>
      <c r="FZ105" s="59"/>
      <c r="GA105" s="59"/>
      <c r="GB105" s="59"/>
      <c r="GC105" s="59"/>
      <c r="GD105" s="59"/>
      <c r="GE105" s="59"/>
      <c r="GF105" s="59"/>
      <c r="GG105" s="59"/>
      <c r="GH105" s="59"/>
      <c r="GI105" s="59"/>
      <c r="GJ105" s="59"/>
      <c r="GK105" s="59"/>
      <c r="GL105" s="59"/>
      <c r="GM105" s="59"/>
      <c r="GN105" s="59"/>
      <c r="GO105" s="59"/>
      <c r="GP105" s="59"/>
      <c r="GQ105" s="59"/>
      <c r="GR105" s="59"/>
      <c r="GS105" s="59"/>
      <c r="GT105" s="59"/>
      <c r="GU105" s="59"/>
      <c r="GV105" s="59"/>
      <c r="GW105" s="59"/>
      <c r="GX105" s="59"/>
      <c r="GY105" s="59"/>
      <c r="GZ105" s="59"/>
      <c r="HA105" s="59"/>
      <c r="HB105" s="59"/>
      <c r="HC105" s="59"/>
      <c r="HD105" s="59"/>
      <c r="HE105" s="59"/>
      <c r="HF105" s="59"/>
      <c r="HG105" s="59"/>
      <c r="HH105" s="59"/>
      <c r="HI105" s="59"/>
      <c r="HJ105" s="59"/>
      <c r="HK105" s="59"/>
      <c r="HL105" s="59"/>
      <c r="HM105" s="59"/>
      <c r="HN105" s="59"/>
      <c r="HO105" s="59"/>
      <c r="HP105" s="59"/>
      <c r="HQ105" s="59"/>
      <c r="HR105" s="59"/>
      <c r="HS105" s="59"/>
      <c r="HT105" s="59"/>
      <c r="HU105" s="59"/>
      <c r="HV105" s="59"/>
      <c r="HW105" s="59"/>
      <c r="HX105" s="59"/>
      <c r="HY105" s="59"/>
      <c r="HZ105" s="59"/>
    </row>
    <row r="106" spans="1:234" ht="10.5" customHeight="1">
      <c r="A106" s="467"/>
      <c r="B106" s="468"/>
      <c r="C106" s="294"/>
      <c r="D106" s="286">
        <v>34</v>
      </c>
      <c r="E106" s="97"/>
      <c r="F106" s="87"/>
      <c r="G106" s="87"/>
      <c r="H106" s="87"/>
      <c r="I106" s="97">
        <v>18</v>
      </c>
      <c r="J106" s="88"/>
      <c r="K106" s="89" t="s">
        <v>98</v>
      </c>
      <c r="L106" s="101">
        <v>8</v>
      </c>
      <c r="M106" s="91" t="s">
        <v>97</v>
      </c>
      <c r="N106" s="92">
        <v>15</v>
      </c>
      <c r="O106" s="212" t="s">
        <v>566</v>
      </c>
      <c r="P106" s="222"/>
      <c r="Q106" s="319"/>
      <c r="R106" s="93"/>
      <c r="S106" s="93"/>
      <c r="T106" s="94">
        <v>7</v>
      </c>
      <c r="U106" s="94"/>
      <c r="V106" s="90"/>
      <c r="W106" s="89"/>
      <c r="X106" s="92"/>
      <c r="Y106" s="182"/>
      <c r="Z106" s="184"/>
      <c r="AA106" s="306"/>
      <c r="AB106" s="442">
        <v>52</v>
      </c>
      <c r="AC106" s="349"/>
      <c r="AD106" s="349"/>
      <c r="AE106" s="349"/>
      <c r="AF106" s="349"/>
      <c r="AG106" s="349"/>
      <c r="AH106" s="349"/>
      <c r="AI106" s="306"/>
      <c r="AJ106" s="90">
        <v>7</v>
      </c>
      <c r="AK106" s="182"/>
      <c r="AL106" s="184"/>
      <c r="AM106" s="349"/>
      <c r="AN106" s="349"/>
      <c r="AO106" s="306"/>
      <c r="AP106" s="350">
        <v>2</v>
      </c>
      <c r="AQ106" s="490"/>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c r="HX106" s="95"/>
      <c r="HY106" s="95"/>
      <c r="HZ106" s="95"/>
    </row>
    <row r="107" spans="1:234" s="95" customFormat="1" ht="10.5" customHeight="1">
      <c r="A107" s="463" t="s">
        <v>62</v>
      </c>
      <c r="B107" s="465">
        <f>B105+1</f>
        <v>38702</v>
      </c>
      <c r="C107" s="293">
        <f>SUM(D107:J108)</f>
        <v>167</v>
      </c>
      <c r="D107" s="285">
        <v>20</v>
      </c>
      <c r="E107" s="96"/>
      <c r="F107" s="80"/>
      <c r="G107" s="80"/>
      <c r="H107" s="80"/>
      <c r="I107" s="80">
        <v>10</v>
      </c>
      <c r="J107" s="98"/>
      <c r="K107" s="28" t="s">
        <v>565</v>
      </c>
      <c r="L107" s="30">
        <v>9</v>
      </c>
      <c r="M107" s="82" t="s">
        <v>100</v>
      </c>
      <c r="N107" s="83">
        <v>13</v>
      </c>
      <c r="O107" s="211" t="s">
        <v>30</v>
      </c>
      <c r="P107" s="221"/>
      <c r="Q107" s="318">
        <f>SUM(R107:R108,T107:T108)+SUM(S107:S108)*1.5+SUM(U107:U108)/3+SUM(V107:V108)*0.6</f>
        <v>19.5</v>
      </c>
      <c r="R107" s="70"/>
      <c r="S107" s="70"/>
      <c r="T107" s="29">
        <v>4</v>
      </c>
      <c r="U107" s="29"/>
      <c r="V107" s="30"/>
      <c r="W107" s="28"/>
      <c r="X107" s="83"/>
      <c r="Y107" s="180"/>
      <c r="Z107" s="307"/>
      <c r="AA107" s="54"/>
      <c r="AB107" s="38">
        <v>22</v>
      </c>
      <c r="AC107" s="37"/>
      <c r="AD107" s="37"/>
      <c r="AE107" s="37"/>
      <c r="AF107" s="37"/>
      <c r="AG107" s="37"/>
      <c r="AH107" s="37">
        <v>8</v>
      </c>
      <c r="AI107" s="54"/>
      <c r="AJ107" s="30"/>
      <c r="AK107" s="180">
        <v>49</v>
      </c>
      <c r="AL107" s="185">
        <v>66</v>
      </c>
      <c r="AM107" s="33">
        <v>62</v>
      </c>
      <c r="AN107" s="33">
        <v>62</v>
      </c>
      <c r="AO107" s="34">
        <f>AN107-AK107</f>
        <v>13</v>
      </c>
      <c r="AP107" s="352"/>
      <c r="AQ107" s="491" t="s">
        <v>277</v>
      </c>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row>
    <row r="108" spans="1:234" ht="10.5" customHeight="1">
      <c r="A108" s="467"/>
      <c r="B108" s="468"/>
      <c r="C108" s="294"/>
      <c r="D108" s="286">
        <v>82</v>
      </c>
      <c r="E108" s="97">
        <v>8</v>
      </c>
      <c r="F108" s="87">
        <v>21</v>
      </c>
      <c r="G108" s="87">
        <v>26</v>
      </c>
      <c r="H108" s="87"/>
      <c r="I108" s="87"/>
      <c r="J108" s="100"/>
      <c r="K108" s="89" t="s">
        <v>124</v>
      </c>
      <c r="L108" s="90">
        <v>9</v>
      </c>
      <c r="M108" s="91" t="s">
        <v>97</v>
      </c>
      <c r="N108" s="92">
        <v>18</v>
      </c>
      <c r="O108" s="212" t="s">
        <v>572</v>
      </c>
      <c r="P108" s="222"/>
      <c r="Q108" s="319"/>
      <c r="R108" s="93"/>
      <c r="S108" s="93">
        <v>7</v>
      </c>
      <c r="T108" s="94">
        <v>5</v>
      </c>
      <c r="U108" s="94"/>
      <c r="V108" s="90"/>
      <c r="W108" s="89">
        <v>172</v>
      </c>
      <c r="X108" s="92">
        <v>186</v>
      </c>
      <c r="Y108" s="182"/>
      <c r="Z108" s="184"/>
      <c r="AA108" s="309">
        <v>6.7</v>
      </c>
      <c r="AB108" s="443">
        <v>30</v>
      </c>
      <c r="AC108" s="444">
        <v>47</v>
      </c>
      <c r="AD108" s="444"/>
      <c r="AE108" s="444"/>
      <c r="AF108" s="444"/>
      <c r="AG108" s="444"/>
      <c r="AH108" s="444"/>
      <c r="AI108" s="309">
        <v>60</v>
      </c>
      <c r="AJ108" s="90">
        <v>7</v>
      </c>
      <c r="AK108" s="182"/>
      <c r="AL108" s="184"/>
      <c r="AM108" s="349"/>
      <c r="AN108" s="349"/>
      <c r="AO108" s="306"/>
      <c r="AP108" s="350"/>
      <c r="AQ108" s="490"/>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95"/>
      <c r="EA108" s="95"/>
      <c r="EB108" s="95"/>
      <c r="EC108" s="95"/>
      <c r="ED108" s="95"/>
      <c r="EE108" s="95"/>
      <c r="EF108" s="95"/>
      <c r="EG108" s="95"/>
      <c r="EH108" s="95"/>
      <c r="EI108" s="95"/>
      <c r="EJ108" s="95"/>
      <c r="EK108" s="95"/>
      <c r="EL108" s="95"/>
      <c r="EM108" s="95"/>
      <c r="EN108" s="95"/>
      <c r="EO108" s="95"/>
      <c r="EP108" s="95"/>
      <c r="EQ108" s="95"/>
      <c r="ER108" s="95"/>
      <c r="ES108" s="95"/>
      <c r="ET108" s="95"/>
      <c r="EU108" s="95"/>
      <c r="EV108" s="95"/>
      <c r="EW108" s="95"/>
      <c r="EX108" s="95"/>
      <c r="EY108" s="95"/>
      <c r="EZ108" s="95"/>
      <c r="FA108" s="95"/>
      <c r="FB108" s="95"/>
      <c r="FC108" s="95"/>
      <c r="FD108" s="95"/>
      <c r="FE108" s="95"/>
      <c r="FF108" s="95"/>
      <c r="FG108" s="95"/>
      <c r="FH108" s="95"/>
      <c r="FI108" s="95"/>
      <c r="FJ108" s="95"/>
      <c r="FK108" s="95"/>
      <c r="FL108" s="95"/>
      <c r="FM108" s="95"/>
      <c r="FN108" s="95"/>
      <c r="FO108" s="95"/>
      <c r="FP108" s="95"/>
      <c r="FQ108" s="95"/>
      <c r="FR108" s="95"/>
      <c r="FS108" s="95"/>
      <c r="FT108" s="95"/>
      <c r="FU108" s="95"/>
      <c r="FV108" s="95"/>
      <c r="FW108" s="95"/>
      <c r="FX108" s="95"/>
      <c r="FY108" s="95"/>
      <c r="FZ108" s="95"/>
      <c r="GA108" s="95"/>
      <c r="GB108" s="95"/>
      <c r="GC108" s="95"/>
      <c r="GD108" s="95"/>
      <c r="GE108" s="95"/>
      <c r="GF108" s="95"/>
      <c r="GG108" s="95"/>
      <c r="GH108" s="95"/>
      <c r="GI108" s="95"/>
      <c r="GJ108" s="95"/>
      <c r="GK108" s="95"/>
      <c r="GL108" s="95"/>
      <c r="GM108" s="95"/>
      <c r="GN108" s="95"/>
      <c r="GO108" s="95"/>
      <c r="GP108" s="95"/>
      <c r="GQ108" s="95"/>
      <c r="GR108" s="95"/>
      <c r="GS108" s="95"/>
      <c r="GT108" s="95"/>
      <c r="GU108" s="95"/>
      <c r="GV108" s="95"/>
      <c r="GW108" s="95"/>
      <c r="GX108" s="95"/>
      <c r="GY108" s="95"/>
      <c r="GZ108" s="95"/>
      <c r="HA108" s="95"/>
      <c r="HB108" s="95"/>
      <c r="HC108" s="95"/>
      <c r="HD108" s="95"/>
      <c r="HE108" s="95"/>
      <c r="HF108" s="95"/>
      <c r="HG108" s="95"/>
      <c r="HH108" s="95"/>
      <c r="HI108" s="95"/>
      <c r="HJ108" s="95"/>
      <c r="HK108" s="95"/>
      <c r="HL108" s="95"/>
      <c r="HM108" s="95"/>
      <c r="HN108" s="95"/>
      <c r="HO108" s="95"/>
      <c r="HP108" s="95"/>
      <c r="HQ108" s="95"/>
      <c r="HR108" s="95"/>
      <c r="HS108" s="95"/>
      <c r="HT108" s="95"/>
      <c r="HU108" s="95"/>
      <c r="HV108" s="95"/>
      <c r="HW108" s="95"/>
      <c r="HX108" s="95"/>
      <c r="HY108" s="95"/>
      <c r="HZ108" s="95"/>
    </row>
    <row r="109" spans="1:234" s="95" customFormat="1" ht="10.5" customHeight="1">
      <c r="A109" s="463" t="s">
        <v>63</v>
      </c>
      <c r="B109" s="465">
        <f>B107+1</f>
        <v>38703</v>
      </c>
      <c r="C109" s="293">
        <f>SUM(D109:J110)</f>
        <v>164</v>
      </c>
      <c r="D109" s="284">
        <v>135</v>
      </c>
      <c r="E109" s="80"/>
      <c r="F109" s="80"/>
      <c r="G109" s="80"/>
      <c r="H109" s="80"/>
      <c r="I109" s="80"/>
      <c r="J109" s="81"/>
      <c r="K109" s="28" t="s">
        <v>124</v>
      </c>
      <c r="L109" s="30">
        <v>8</v>
      </c>
      <c r="M109" s="82" t="s">
        <v>100</v>
      </c>
      <c r="N109" s="83">
        <v>12</v>
      </c>
      <c r="O109" s="211" t="s">
        <v>571</v>
      </c>
      <c r="P109" s="221"/>
      <c r="Q109" s="318">
        <f>SUM(R109:R110,T109:T110)+SUM(S109:S110)*1.5+SUM(U109:U110)/3+SUM(V109:V110)*0.6</f>
        <v>26</v>
      </c>
      <c r="R109" s="70"/>
      <c r="S109" s="70">
        <v>10</v>
      </c>
      <c r="T109" s="29">
        <v>5</v>
      </c>
      <c r="U109" s="29"/>
      <c r="V109" s="30"/>
      <c r="W109" s="28">
        <v>134</v>
      </c>
      <c r="X109" s="83"/>
      <c r="Y109" s="140"/>
      <c r="Z109" s="185"/>
      <c r="AA109" s="34">
        <v>10</v>
      </c>
      <c r="AB109" s="32">
        <v>30</v>
      </c>
      <c r="AC109" s="33">
        <v>105</v>
      </c>
      <c r="AD109" s="33"/>
      <c r="AE109" s="33"/>
      <c r="AF109" s="33"/>
      <c r="AG109" s="33"/>
      <c r="AH109" s="33"/>
      <c r="AI109" s="34"/>
      <c r="AJ109" s="30"/>
      <c r="AK109" s="180">
        <v>55</v>
      </c>
      <c r="AL109" s="185">
        <v>65</v>
      </c>
      <c r="AM109" s="33">
        <v>61</v>
      </c>
      <c r="AN109" s="33">
        <v>66</v>
      </c>
      <c r="AO109" s="34">
        <f>AN109-AK109</f>
        <v>11</v>
      </c>
      <c r="AP109" s="352"/>
      <c r="AQ109" s="491" t="s">
        <v>278</v>
      </c>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c r="FG109" s="59"/>
      <c r="FH109" s="59"/>
      <c r="FI109" s="59"/>
      <c r="FJ109" s="59"/>
      <c r="FK109" s="59"/>
      <c r="FL109" s="59"/>
      <c r="FM109" s="59"/>
      <c r="FN109" s="59"/>
      <c r="FO109" s="59"/>
      <c r="FP109" s="59"/>
      <c r="FQ109" s="59"/>
      <c r="FR109" s="59"/>
      <c r="FS109" s="59"/>
      <c r="FT109" s="59"/>
      <c r="FU109" s="59"/>
      <c r="FV109" s="59"/>
      <c r="FW109" s="59"/>
      <c r="FX109" s="59"/>
      <c r="FY109" s="59"/>
      <c r="FZ109" s="59"/>
      <c r="GA109" s="59"/>
      <c r="GB109" s="59"/>
      <c r="GC109" s="59"/>
      <c r="GD109" s="59"/>
      <c r="GE109" s="59"/>
      <c r="GF109" s="59"/>
      <c r="GG109" s="59"/>
      <c r="GH109" s="59"/>
      <c r="GI109" s="59"/>
      <c r="GJ109" s="59"/>
      <c r="GK109" s="59"/>
      <c r="GL109" s="59"/>
      <c r="GM109" s="59"/>
      <c r="GN109" s="59"/>
      <c r="GO109" s="59"/>
      <c r="GP109" s="59"/>
      <c r="GQ109" s="59"/>
      <c r="GR109" s="59"/>
      <c r="GS109" s="59"/>
      <c r="GT109" s="59"/>
      <c r="GU109" s="59"/>
      <c r="GV109" s="59"/>
      <c r="GW109" s="59"/>
      <c r="GX109" s="59"/>
      <c r="GY109" s="59"/>
      <c r="GZ109" s="59"/>
      <c r="HA109" s="59"/>
      <c r="HB109" s="59"/>
      <c r="HC109" s="59"/>
      <c r="HD109" s="59"/>
      <c r="HE109" s="59"/>
      <c r="HF109" s="59"/>
      <c r="HG109" s="59"/>
      <c r="HH109" s="59"/>
      <c r="HI109" s="59"/>
      <c r="HJ109" s="59"/>
      <c r="HK109" s="59"/>
      <c r="HL109" s="59"/>
      <c r="HM109" s="59"/>
      <c r="HN109" s="59"/>
      <c r="HO109" s="59"/>
      <c r="HP109" s="59"/>
      <c r="HQ109" s="59"/>
      <c r="HR109" s="59"/>
      <c r="HS109" s="59"/>
      <c r="HT109" s="59"/>
      <c r="HU109" s="59"/>
      <c r="HV109" s="59"/>
      <c r="HW109" s="59"/>
      <c r="HX109" s="59"/>
      <c r="HY109" s="59"/>
      <c r="HZ109" s="59"/>
    </row>
    <row r="110" spans="1:234" ht="10.5" customHeight="1">
      <c r="A110" s="467"/>
      <c r="B110" s="468"/>
      <c r="C110" s="294"/>
      <c r="D110" s="283">
        <v>29</v>
      </c>
      <c r="E110" s="87"/>
      <c r="F110" s="87"/>
      <c r="G110" s="87"/>
      <c r="H110" s="87"/>
      <c r="I110" s="87"/>
      <c r="J110" s="88"/>
      <c r="K110" s="89" t="s">
        <v>98</v>
      </c>
      <c r="L110" s="90">
        <v>8</v>
      </c>
      <c r="M110" s="91" t="s">
        <v>97</v>
      </c>
      <c r="N110" s="92">
        <v>19</v>
      </c>
      <c r="O110" s="212" t="s">
        <v>207</v>
      </c>
      <c r="P110" s="222"/>
      <c r="Q110" s="319"/>
      <c r="R110" s="93"/>
      <c r="S110" s="93"/>
      <c r="T110" s="94">
        <v>6</v>
      </c>
      <c r="U110" s="94"/>
      <c r="V110" s="90"/>
      <c r="W110" s="89"/>
      <c r="X110" s="92"/>
      <c r="Y110" s="182"/>
      <c r="Z110" s="184"/>
      <c r="AA110" s="306"/>
      <c r="AB110" s="442">
        <v>29</v>
      </c>
      <c r="AC110" s="349"/>
      <c r="AD110" s="349"/>
      <c r="AE110" s="349"/>
      <c r="AF110" s="349"/>
      <c r="AG110" s="349"/>
      <c r="AH110" s="349"/>
      <c r="AI110" s="306"/>
      <c r="AJ110" s="90">
        <v>7</v>
      </c>
      <c r="AK110" s="183"/>
      <c r="AL110" s="184"/>
      <c r="AM110" s="349"/>
      <c r="AN110" s="349"/>
      <c r="AO110" s="306"/>
      <c r="AP110" s="350">
        <v>2</v>
      </c>
      <c r="AQ110" s="490"/>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95"/>
      <c r="EA110" s="95"/>
      <c r="EB110" s="95"/>
      <c r="EC110" s="95"/>
      <c r="ED110" s="95"/>
      <c r="EE110" s="95"/>
      <c r="EF110" s="95"/>
      <c r="EG110" s="95"/>
      <c r="EH110" s="95"/>
      <c r="EI110" s="95"/>
      <c r="EJ110" s="95"/>
      <c r="EK110" s="95"/>
      <c r="EL110" s="95"/>
      <c r="EM110" s="95"/>
      <c r="EN110" s="95"/>
      <c r="EO110" s="95"/>
      <c r="EP110" s="95"/>
      <c r="EQ110" s="95"/>
      <c r="ER110" s="95"/>
      <c r="ES110" s="95"/>
      <c r="ET110" s="95"/>
      <c r="EU110" s="95"/>
      <c r="EV110" s="95"/>
      <c r="EW110" s="95"/>
      <c r="EX110" s="95"/>
      <c r="EY110" s="95"/>
      <c r="EZ110" s="95"/>
      <c r="FA110" s="95"/>
      <c r="FB110" s="95"/>
      <c r="FC110" s="95"/>
      <c r="FD110" s="95"/>
      <c r="FE110" s="95"/>
      <c r="FF110" s="95"/>
      <c r="FG110" s="95"/>
      <c r="FH110" s="95"/>
      <c r="FI110" s="95"/>
      <c r="FJ110" s="95"/>
      <c r="FK110" s="95"/>
      <c r="FL110" s="95"/>
      <c r="FM110" s="95"/>
      <c r="FN110" s="95"/>
      <c r="FO110" s="95"/>
      <c r="FP110" s="95"/>
      <c r="FQ110" s="95"/>
      <c r="FR110" s="95"/>
      <c r="FS110" s="95"/>
      <c r="FT110" s="95"/>
      <c r="FU110" s="95"/>
      <c r="FV110" s="95"/>
      <c r="FW110" s="95"/>
      <c r="FX110" s="95"/>
      <c r="FY110" s="95"/>
      <c r="FZ110" s="95"/>
      <c r="GA110" s="95"/>
      <c r="GB110" s="95"/>
      <c r="GC110" s="95"/>
      <c r="GD110" s="95"/>
      <c r="GE110" s="95"/>
      <c r="GF110" s="95"/>
      <c r="GG110" s="95"/>
      <c r="GH110" s="95"/>
      <c r="GI110" s="95"/>
      <c r="GJ110" s="95"/>
      <c r="GK110" s="95"/>
      <c r="GL110" s="95"/>
      <c r="GM110" s="95"/>
      <c r="GN110" s="95"/>
      <c r="GO110" s="95"/>
      <c r="GP110" s="95"/>
      <c r="GQ110" s="95"/>
      <c r="GR110" s="95"/>
      <c r="GS110" s="95"/>
      <c r="GT110" s="95"/>
      <c r="GU110" s="95"/>
      <c r="GV110" s="95"/>
      <c r="GW110" s="95"/>
      <c r="GX110" s="95"/>
      <c r="GY110" s="95"/>
      <c r="GZ110" s="95"/>
      <c r="HA110" s="95"/>
      <c r="HB110" s="95"/>
      <c r="HC110" s="95"/>
      <c r="HD110" s="95"/>
      <c r="HE110" s="95"/>
      <c r="HF110" s="95"/>
      <c r="HG110" s="95"/>
      <c r="HH110" s="95"/>
      <c r="HI110" s="95"/>
      <c r="HJ110" s="95"/>
      <c r="HK110" s="95"/>
      <c r="HL110" s="95"/>
      <c r="HM110" s="95"/>
      <c r="HN110" s="95"/>
      <c r="HO110" s="95"/>
      <c r="HP110" s="95"/>
      <c r="HQ110" s="95"/>
      <c r="HR110" s="95"/>
      <c r="HS110" s="95"/>
      <c r="HT110" s="95"/>
      <c r="HU110" s="95"/>
      <c r="HV110" s="95"/>
      <c r="HW110" s="95"/>
      <c r="HX110" s="95"/>
      <c r="HY110" s="95"/>
      <c r="HZ110" s="95"/>
    </row>
    <row r="111" spans="1:234" s="95" customFormat="1" ht="10.5" customHeight="1">
      <c r="A111" s="463" t="s">
        <v>64</v>
      </c>
      <c r="B111" s="465">
        <f>B109+1</f>
        <v>38704</v>
      </c>
      <c r="C111" s="293">
        <f>SUM(D111:J112)</f>
        <v>239</v>
      </c>
      <c r="D111" s="285">
        <v>239</v>
      </c>
      <c r="E111" s="96"/>
      <c r="F111" s="80"/>
      <c r="G111" s="80"/>
      <c r="H111" s="80"/>
      <c r="I111" s="80"/>
      <c r="J111" s="98"/>
      <c r="K111" s="28" t="s">
        <v>124</v>
      </c>
      <c r="L111" s="99">
        <v>7</v>
      </c>
      <c r="M111" s="82" t="s">
        <v>100</v>
      </c>
      <c r="N111" s="83">
        <v>9</v>
      </c>
      <c r="O111" s="211" t="s">
        <v>21</v>
      </c>
      <c r="P111" s="221"/>
      <c r="Q111" s="320">
        <f>SUM(R111:R112,T111:T112)+SUM(S111:S112)*1.5+SUM(U111:U112)/3+SUM(V111:V112)*0.6</f>
        <v>20</v>
      </c>
      <c r="R111" s="70">
        <v>20</v>
      </c>
      <c r="S111" s="70"/>
      <c r="T111" s="29"/>
      <c r="U111" s="29"/>
      <c r="V111" s="30"/>
      <c r="W111" s="28">
        <v>115</v>
      </c>
      <c r="X111" s="83"/>
      <c r="Y111" s="140"/>
      <c r="Z111" s="185"/>
      <c r="AA111" s="34"/>
      <c r="AB111" s="32"/>
      <c r="AC111" s="33"/>
      <c r="AD111" s="33"/>
      <c r="AE111" s="33"/>
      <c r="AF111" s="33"/>
      <c r="AG111" s="33">
        <v>239</v>
      </c>
      <c r="AH111" s="33"/>
      <c r="AI111" s="34"/>
      <c r="AJ111" s="30"/>
      <c r="AK111" s="180" t="s">
        <v>99</v>
      </c>
      <c r="AL111" s="185"/>
      <c r="AM111" s="33"/>
      <c r="AN111" s="351"/>
      <c r="AO111" s="34"/>
      <c r="AP111" s="352"/>
      <c r="AQ111" s="491" t="s">
        <v>568</v>
      </c>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c r="FJ111" s="59"/>
      <c r="FK111" s="59"/>
      <c r="FL111" s="59"/>
      <c r="FM111" s="59"/>
      <c r="FN111" s="59"/>
      <c r="FO111" s="59"/>
      <c r="FP111" s="59"/>
      <c r="FQ111" s="59"/>
      <c r="FR111" s="59"/>
      <c r="FS111" s="59"/>
      <c r="FT111" s="59"/>
      <c r="FU111" s="59"/>
      <c r="FV111" s="59"/>
      <c r="FW111" s="59"/>
      <c r="FX111" s="59"/>
      <c r="FY111" s="59"/>
      <c r="FZ111" s="59"/>
      <c r="GA111" s="59"/>
      <c r="GB111" s="59"/>
      <c r="GC111" s="59"/>
      <c r="GD111" s="59"/>
      <c r="GE111" s="59"/>
      <c r="GF111" s="59"/>
      <c r="GG111" s="59"/>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row>
    <row r="112" spans="1:43" ht="10.5" customHeight="1" thickBot="1">
      <c r="A112" s="464"/>
      <c r="B112" s="466"/>
      <c r="C112" s="296"/>
      <c r="D112" s="285"/>
      <c r="E112" s="96"/>
      <c r="J112" s="98"/>
      <c r="L112" s="99"/>
      <c r="Q112" s="318"/>
      <c r="AJ112" s="30">
        <v>9</v>
      </c>
      <c r="AQ112" s="492"/>
    </row>
    <row r="113" spans="1:234" ht="10.5" customHeight="1" thickBot="1">
      <c r="A113" s="471">
        <f>IF(A97=52,1,A97+1)</f>
        <v>50</v>
      </c>
      <c r="B113" s="472"/>
      <c r="C113" s="299">
        <f>(C114/60-ROUNDDOWN(C114/60,0))/100*60+ROUNDDOWN(C114/60,0)</f>
        <v>14.04</v>
      </c>
      <c r="D113" s="300">
        <f>(D114/60-ROUNDDOWN(D114/60,0))/100*60+ROUNDDOWN(D114/60,0)</f>
        <v>11.08</v>
      </c>
      <c r="E113" s="301">
        <f aca="true" t="shared" si="32" ref="E113:J113">(E114/60-ROUNDDOWN(E114/60,0))/100*60+ROUNDDOWN(E114/60,0)</f>
        <v>0.35000000000000003</v>
      </c>
      <c r="F113" s="301">
        <f t="shared" si="32"/>
        <v>0.47</v>
      </c>
      <c r="G113" s="301">
        <f t="shared" si="32"/>
        <v>0.26</v>
      </c>
      <c r="H113" s="301">
        <f t="shared" si="32"/>
        <v>0</v>
      </c>
      <c r="I113" s="301">
        <f t="shared" si="32"/>
        <v>1.08</v>
      </c>
      <c r="J113" s="301">
        <f t="shared" si="32"/>
        <v>0</v>
      </c>
      <c r="K113" s="226"/>
      <c r="L113" s="227">
        <f>2*COUNTA(L99:L112)-COUNT(L99:L112)</f>
        <v>10</v>
      </c>
      <c r="M113" s="228"/>
      <c r="N113" s="229"/>
      <c r="O113" s="475"/>
      <c r="P113" s="476"/>
      <c r="Q113" s="321">
        <f aca="true" t="shared" si="33" ref="Q113:V113">SUM(Q99:Q112)</f>
        <v>112.5</v>
      </c>
      <c r="R113" s="230">
        <f t="shared" si="33"/>
        <v>20</v>
      </c>
      <c r="S113" s="230">
        <f t="shared" si="33"/>
        <v>17</v>
      </c>
      <c r="T113" s="230">
        <f t="shared" si="33"/>
        <v>67</v>
      </c>
      <c r="U113" s="230">
        <f t="shared" si="33"/>
        <v>0</v>
      </c>
      <c r="V113" s="230">
        <f t="shared" si="33"/>
        <v>0</v>
      </c>
      <c r="W113" s="226"/>
      <c r="X113" s="229"/>
      <c r="Y113" s="231"/>
      <c r="Z113" s="312">
        <f>COUNT(Z99:Z112)</f>
        <v>0</v>
      </c>
      <c r="AA113" s="313">
        <f>COUNT(AA99:AA112)</f>
        <v>2</v>
      </c>
      <c r="AB113" s="300">
        <f aca="true" t="shared" si="34" ref="AB113:AI113">(AB114/60-ROUNDDOWN(AB114/60,0))/100*60+ROUNDDOWN(AB114/60,0)</f>
        <v>5.45</v>
      </c>
      <c r="AC113" s="300">
        <f t="shared" si="34"/>
        <v>2.32</v>
      </c>
      <c r="AD113" s="300">
        <f t="shared" si="34"/>
        <v>0</v>
      </c>
      <c r="AE113" s="300">
        <f t="shared" si="34"/>
        <v>0</v>
      </c>
      <c r="AF113" s="300">
        <f t="shared" si="34"/>
        <v>0</v>
      </c>
      <c r="AG113" s="300">
        <f t="shared" si="34"/>
        <v>3.59</v>
      </c>
      <c r="AH113" s="300">
        <f t="shared" si="34"/>
        <v>0.48</v>
      </c>
      <c r="AI113" s="448">
        <f t="shared" si="34"/>
        <v>1</v>
      </c>
      <c r="AJ113" s="317">
        <f>IF(COUNT(AJ99:AJ112)=0,0,SUM(AJ99:AJ112)/COUNTA(AK101:AK112,AK115:AK116))</f>
        <v>7.714285714285714</v>
      </c>
      <c r="AK113" s="231">
        <f>IF(COUNT(AK99:AK112)=0,"",AVERAGE(AK99:AK112))</f>
        <v>50.4</v>
      </c>
      <c r="AL113" s="231">
        <f>IF(COUNT(AL99:AL112)=0,"",AVERAGE(AL99:AL112))</f>
        <v>63.4</v>
      </c>
      <c r="AM113" s="231">
        <f>IF(COUNT(AM99:AM112)=0,"",AVERAGE(AM99:AM112))</f>
        <v>61.2</v>
      </c>
      <c r="AN113" s="231">
        <f>IF(COUNT(AN99:AN112)=0,"",AVERAGE(AN99:AN112))</f>
        <v>62.4</v>
      </c>
      <c r="AO113" s="231">
        <f>IF(COUNT(AO99:AO112)=0,"",AVERAGE(AO99:AO112))</f>
        <v>12</v>
      </c>
      <c r="AP113" s="342">
        <f>SUM(AP99:AP112)</f>
        <v>4</v>
      </c>
      <c r="AQ113" s="367"/>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32"/>
      <c r="DF113" s="232"/>
      <c r="DG113" s="232"/>
      <c r="DH113" s="232"/>
      <c r="DI113" s="232"/>
      <c r="DJ113" s="232"/>
      <c r="DK113" s="232"/>
      <c r="DL113" s="232"/>
      <c r="DM113" s="232"/>
      <c r="DN113" s="232"/>
      <c r="DO113" s="232"/>
      <c r="DP113" s="232"/>
      <c r="DQ113" s="232"/>
      <c r="DR113" s="232"/>
      <c r="DS113" s="232"/>
      <c r="DT113" s="232"/>
      <c r="DU113" s="232"/>
      <c r="DV113" s="232"/>
      <c r="DW113" s="232"/>
      <c r="DX113" s="232"/>
      <c r="DY113" s="232"/>
      <c r="DZ113" s="232"/>
      <c r="EA113" s="232"/>
      <c r="EB113" s="232"/>
      <c r="EC113" s="232"/>
      <c r="ED113" s="232"/>
      <c r="EE113" s="232"/>
      <c r="EF113" s="232"/>
      <c r="EG113" s="232"/>
      <c r="EH113" s="232"/>
      <c r="EI113" s="232"/>
      <c r="EJ113" s="232"/>
      <c r="EK113" s="232"/>
      <c r="EL113" s="232"/>
      <c r="EM113" s="232"/>
      <c r="EN113" s="232"/>
      <c r="EO113" s="232"/>
      <c r="EP113" s="232"/>
      <c r="EQ113" s="232"/>
      <c r="ER113" s="232"/>
      <c r="ES113" s="232"/>
      <c r="ET113" s="232"/>
      <c r="EU113" s="232"/>
      <c r="EV113" s="232"/>
      <c r="EW113" s="232"/>
      <c r="EX113" s="232"/>
      <c r="EY113" s="232"/>
      <c r="EZ113" s="232"/>
      <c r="FA113" s="232"/>
      <c r="FB113" s="232"/>
      <c r="FC113" s="232"/>
      <c r="FD113" s="232"/>
      <c r="FE113" s="232"/>
      <c r="FF113" s="232"/>
      <c r="FG113" s="232"/>
      <c r="FH113" s="232"/>
      <c r="FI113" s="232"/>
      <c r="FJ113" s="232"/>
      <c r="FK113" s="232"/>
      <c r="FL113" s="232"/>
      <c r="FM113" s="232"/>
      <c r="FN113" s="232"/>
      <c r="FO113" s="232"/>
      <c r="FP113" s="232"/>
      <c r="FQ113" s="232"/>
      <c r="FR113" s="232"/>
      <c r="FS113" s="232"/>
      <c r="FT113" s="232"/>
      <c r="FU113" s="232"/>
      <c r="FV113" s="232"/>
      <c r="FW113" s="232"/>
      <c r="FX113" s="232"/>
      <c r="FY113" s="232"/>
      <c r="FZ113" s="232"/>
      <c r="GA113" s="232"/>
      <c r="GB113" s="232"/>
      <c r="GC113" s="232"/>
      <c r="GD113" s="232"/>
      <c r="GE113" s="232"/>
      <c r="GF113" s="232"/>
      <c r="GG113" s="232"/>
      <c r="GH113" s="232"/>
      <c r="GI113" s="232"/>
      <c r="GJ113" s="232"/>
      <c r="GK113" s="232"/>
      <c r="GL113" s="232"/>
      <c r="GM113" s="232"/>
      <c r="GN113" s="232"/>
      <c r="GO113" s="232"/>
      <c r="GP113" s="232"/>
      <c r="GQ113" s="232"/>
      <c r="GR113" s="232"/>
      <c r="GS113" s="232"/>
      <c r="GT113" s="232"/>
      <c r="GU113" s="232"/>
      <c r="GV113" s="232"/>
      <c r="GW113" s="232"/>
      <c r="GX113" s="232"/>
      <c r="GY113" s="232"/>
      <c r="GZ113" s="232"/>
      <c r="HA113" s="232"/>
      <c r="HB113" s="232"/>
      <c r="HC113" s="232"/>
      <c r="HD113" s="232"/>
      <c r="HE113" s="232"/>
      <c r="HF113" s="232"/>
      <c r="HG113" s="232"/>
      <c r="HH113" s="232"/>
      <c r="HI113" s="232"/>
      <c r="HJ113" s="232"/>
      <c r="HK113" s="232"/>
      <c r="HL113" s="232"/>
      <c r="HM113" s="232"/>
      <c r="HN113" s="232"/>
      <c r="HO113" s="232"/>
      <c r="HP113" s="232"/>
      <c r="HQ113" s="232"/>
      <c r="HR113" s="232"/>
      <c r="HS113" s="232"/>
      <c r="HT113" s="232"/>
      <c r="HU113" s="232"/>
      <c r="HV113" s="232"/>
      <c r="HW113" s="232"/>
      <c r="HX113" s="232"/>
      <c r="HY113" s="232"/>
      <c r="HZ113" s="232"/>
    </row>
    <row r="114" spans="1:234" s="232" customFormat="1" ht="10.5" customHeight="1" thickBot="1">
      <c r="A114" s="473"/>
      <c r="B114" s="474"/>
      <c r="C114" s="297">
        <f>SUM(C99:C112)</f>
        <v>844</v>
      </c>
      <c r="D114" s="288">
        <f>SUM(D99:D112)</f>
        <v>668</v>
      </c>
      <c r="E114" s="233">
        <f aca="true" t="shared" si="35" ref="E114:J114">SUM(E99:E112)</f>
        <v>35</v>
      </c>
      <c r="F114" s="233">
        <f t="shared" si="35"/>
        <v>47</v>
      </c>
      <c r="G114" s="233">
        <f t="shared" si="35"/>
        <v>26</v>
      </c>
      <c r="H114" s="233">
        <f t="shared" si="35"/>
        <v>0</v>
      </c>
      <c r="I114" s="233">
        <f t="shared" si="35"/>
        <v>68</v>
      </c>
      <c r="J114" s="233">
        <f t="shared" si="35"/>
        <v>0</v>
      </c>
      <c r="K114" s="234"/>
      <c r="L114" s="235"/>
      <c r="M114" s="236"/>
      <c r="N114" s="237"/>
      <c r="O114" s="477"/>
      <c r="P114" s="478"/>
      <c r="Q114" s="316">
        <f>IF(C114=0,"",Q113/C114*60)</f>
        <v>7.997630331753554</v>
      </c>
      <c r="R114" s="239"/>
      <c r="S114" s="239"/>
      <c r="T114" s="240"/>
      <c r="U114" s="240"/>
      <c r="V114" s="235"/>
      <c r="W114" s="234"/>
      <c r="X114" s="237"/>
      <c r="Y114" s="241"/>
      <c r="Z114" s="314">
        <f>SUM(Z99:Z112)</f>
        <v>0</v>
      </c>
      <c r="AA114" s="315">
        <f>SUM(AA99:AA112)</f>
        <v>16.7</v>
      </c>
      <c r="AB114" s="288">
        <f>SUM(AB99:AB112)</f>
        <v>345</v>
      </c>
      <c r="AC114" s="288">
        <f aca="true" t="shared" si="36" ref="AC114:AI114">SUM(AC99:AC112)</f>
        <v>152</v>
      </c>
      <c r="AD114" s="288">
        <f t="shared" si="36"/>
        <v>0</v>
      </c>
      <c r="AE114" s="288">
        <f t="shared" si="36"/>
        <v>0</v>
      </c>
      <c r="AF114" s="288">
        <f t="shared" si="36"/>
        <v>0</v>
      </c>
      <c r="AG114" s="288">
        <f t="shared" si="36"/>
        <v>239</v>
      </c>
      <c r="AH114" s="288">
        <f t="shared" si="36"/>
        <v>48</v>
      </c>
      <c r="AI114" s="449">
        <f t="shared" si="36"/>
        <v>60</v>
      </c>
      <c r="AJ114" s="235"/>
      <c r="AK114" s="241"/>
      <c r="AL114" s="314"/>
      <c r="AM114" s="343"/>
      <c r="AN114" s="343"/>
      <c r="AO114" s="315"/>
      <c r="AP114" s="344"/>
      <c r="AQ114" s="368"/>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c r="BY114" s="242"/>
      <c r="BZ114" s="242"/>
      <c r="CA114" s="242"/>
      <c r="CB114" s="242"/>
      <c r="CC114" s="242"/>
      <c r="CD114" s="242"/>
      <c r="CE114" s="242"/>
      <c r="CF114" s="242"/>
      <c r="CG114" s="242"/>
      <c r="CH114" s="242"/>
      <c r="CI114" s="242"/>
      <c r="CJ114" s="242"/>
      <c r="CK114" s="242"/>
      <c r="CL114" s="242"/>
      <c r="CM114" s="242"/>
      <c r="CN114" s="242"/>
      <c r="CO114" s="242"/>
      <c r="CP114" s="242"/>
      <c r="CQ114" s="242"/>
      <c r="CR114" s="242"/>
      <c r="CS114" s="242"/>
      <c r="CT114" s="242"/>
      <c r="CU114" s="242"/>
      <c r="CV114" s="242"/>
      <c r="CW114" s="242"/>
      <c r="CX114" s="242"/>
      <c r="CY114" s="242"/>
      <c r="CZ114" s="242"/>
      <c r="DA114" s="242"/>
      <c r="DB114" s="242"/>
      <c r="DC114" s="242"/>
      <c r="DD114" s="242"/>
      <c r="DE114" s="242"/>
      <c r="DF114" s="242"/>
      <c r="DG114" s="242"/>
      <c r="DH114" s="242"/>
      <c r="DI114" s="242"/>
      <c r="DJ114" s="242"/>
      <c r="DK114" s="242"/>
      <c r="DL114" s="242"/>
      <c r="DM114" s="242"/>
      <c r="DN114" s="242"/>
      <c r="DO114" s="242"/>
      <c r="DP114" s="242"/>
      <c r="DQ114" s="242"/>
      <c r="DR114" s="242"/>
      <c r="DS114" s="242"/>
      <c r="DT114" s="242"/>
      <c r="DU114" s="242"/>
      <c r="DV114" s="242"/>
      <c r="DW114" s="242"/>
      <c r="DX114" s="242"/>
      <c r="DY114" s="242"/>
      <c r="DZ114" s="242"/>
      <c r="EA114" s="242"/>
      <c r="EB114" s="242"/>
      <c r="EC114" s="242"/>
      <c r="ED114" s="242"/>
      <c r="EE114" s="242"/>
      <c r="EF114" s="242"/>
      <c r="EG114" s="242"/>
      <c r="EH114" s="242"/>
      <c r="EI114" s="242"/>
      <c r="EJ114" s="242"/>
      <c r="EK114" s="242"/>
      <c r="EL114" s="242"/>
      <c r="EM114" s="242"/>
      <c r="EN114" s="242"/>
      <c r="EO114" s="242"/>
      <c r="EP114" s="242"/>
      <c r="EQ114" s="242"/>
      <c r="ER114" s="242"/>
      <c r="ES114" s="242"/>
      <c r="ET114" s="242"/>
      <c r="EU114" s="242"/>
      <c r="EV114" s="242"/>
      <c r="EW114" s="242"/>
      <c r="EX114" s="242"/>
      <c r="EY114" s="242"/>
      <c r="EZ114" s="242"/>
      <c r="FA114" s="242"/>
      <c r="FB114" s="242"/>
      <c r="FC114" s="242"/>
      <c r="FD114" s="242"/>
      <c r="FE114" s="242"/>
      <c r="FF114" s="242"/>
      <c r="FG114" s="242"/>
      <c r="FH114" s="242"/>
      <c r="FI114" s="242"/>
      <c r="FJ114" s="242"/>
      <c r="FK114" s="242"/>
      <c r="FL114" s="242"/>
      <c r="FM114" s="242"/>
      <c r="FN114" s="242"/>
      <c r="FO114" s="242"/>
      <c r="FP114" s="242"/>
      <c r="FQ114" s="242"/>
      <c r="FR114" s="242"/>
      <c r="FS114" s="242"/>
      <c r="FT114" s="242"/>
      <c r="FU114" s="242"/>
      <c r="FV114" s="242"/>
      <c r="FW114" s="242"/>
      <c r="FX114" s="242"/>
      <c r="FY114" s="242"/>
      <c r="FZ114" s="242"/>
      <c r="GA114" s="242"/>
      <c r="GB114" s="242"/>
      <c r="GC114" s="242"/>
      <c r="GD114" s="242"/>
      <c r="GE114" s="242"/>
      <c r="GF114" s="242"/>
      <c r="GG114" s="242"/>
      <c r="GH114" s="242"/>
      <c r="GI114" s="242"/>
      <c r="GJ114" s="242"/>
      <c r="GK114" s="242"/>
      <c r="GL114" s="242"/>
      <c r="GM114" s="242"/>
      <c r="GN114" s="242"/>
      <c r="GO114" s="242"/>
      <c r="GP114" s="242"/>
      <c r="GQ114" s="242"/>
      <c r="GR114" s="242"/>
      <c r="GS114" s="242"/>
      <c r="GT114" s="242"/>
      <c r="GU114" s="242"/>
      <c r="GV114" s="242"/>
      <c r="GW114" s="242"/>
      <c r="GX114" s="242"/>
      <c r="GY114" s="242"/>
      <c r="GZ114" s="242"/>
      <c r="HA114" s="242"/>
      <c r="HB114" s="242"/>
      <c r="HC114" s="242"/>
      <c r="HD114" s="242"/>
      <c r="HE114" s="242"/>
      <c r="HF114" s="242"/>
      <c r="HG114" s="242"/>
      <c r="HH114" s="242"/>
      <c r="HI114" s="242"/>
      <c r="HJ114" s="242"/>
      <c r="HK114" s="242"/>
      <c r="HL114" s="242"/>
      <c r="HM114" s="242"/>
      <c r="HN114" s="242"/>
      <c r="HO114" s="242"/>
      <c r="HP114" s="242"/>
      <c r="HQ114" s="242"/>
      <c r="HR114" s="242"/>
      <c r="HS114" s="242"/>
      <c r="HT114" s="242"/>
      <c r="HU114" s="242"/>
      <c r="HV114" s="242"/>
      <c r="HW114" s="242"/>
      <c r="HX114" s="242"/>
      <c r="HY114" s="242"/>
      <c r="HZ114" s="242"/>
    </row>
    <row r="115" spans="1:234" s="242" customFormat="1" ht="10.5" customHeight="1" thickBot="1">
      <c r="A115" s="469" t="s">
        <v>51</v>
      </c>
      <c r="B115" s="470">
        <f>B111+1</f>
        <v>38705</v>
      </c>
      <c r="C115" s="293">
        <f>SUM(D115:J116)</f>
        <v>63</v>
      </c>
      <c r="D115" s="284"/>
      <c r="E115" s="80"/>
      <c r="F115" s="80"/>
      <c r="G115" s="80"/>
      <c r="H115" s="80"/>
      <c r="I115" s="80"/>
      <c r="J115" s="81"/>
      <c r="K115" s="28"/>
      <c r="L115" s="30"/>
      <c r="M115" s="82"/>
      <c r="N115" s="83"/>
      <c r="O115" s="214"/>
      <c r="P115" s="223"/>
      <c r="Q115" s="318">
        <f>SUM(R115:R116,T115:T116)+SUM(S115:S116)*1.5+SUM(U115:U116)/3+SUM(V115:V116)*0.6</f>
        <v>9</v>
      </c>
      <c r="R115" s="70"/>
      <c r="S115" s="70"/>
      <c r="T115" s="29"/>
      <c r="U115" s="29"/>
      <c r="V115" s="30"/>
      <c r="W115" s="28"/>
      <c r="X115" s="83"/>
      <c r="Y115" s="140"/>
      <c r="Z115" s="185"/>
      <c r="AA115" s="34"/>
      <c r="AB115" s="32"/>
      <c r="AC115" s="33"/>
      <c r="AD115" s="33"/>
      <c r="AE115" s="33"/>
      <c r="AF115" s="33"/>
      <c r="AG115" s="33"/>
      <c r="AH115" s="33"/>
      <c r="AI115" s="34"/>
      <c r="AJ115" s="30"/>
      <c r="AK115" s="180">
        <v>52</v>
      </c>
      <c r="AL115" s="185">
        <v>69</v>
      </c>
      <c r="AM115" s="33">
        <v>65</v>
      </c>
      <c r="AN115" s="351">
        <v>66</v>
      </c>
      <c r="AO115" s="34">
        <f>AN115-AK115</f>
        <v>14</v>
      </c>
      <c r="AP115" s="352"/>
      <c r="AQ115" s="489" t="s">
        <v>279</v>
      </c>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c r="FG115" s="59"/>
      <c r="FH115" s="59"/>
      <c r="FI115" s="59"/>
      <c r="FJ115" s="59"/>
      <c r="FK115" s="59"/>
      <c r="FL115" s="59"/>
      <c r="FM115" s="59"/>
      <c r="FN115" s="59"/>
      <c r="FO115" s="59"/>
      <c r="FP115" s="59"/>
      <c r="FQ115" s="59"/>
      <c r="FR115" s="59"/>
      <c r="FS115" s="59"/>
      <c r="FT115" s="59"/>
      <c r="FU115" s="59"/>
      <c r="FV115" s="59"/>
      <c r="FW115" s="59"/>
      <c r="FX115" s="59"/>
      <c r="FY115" s="59"/>
      <c r="FZ115" s="59"/>
      <c r="GA115" s="59"/>
      <c r="GB115" s="59"/>
      <c r="GC115" s="59"/>
      <c r="GD115" s="59"/>
      <c r="GE115" s="59"/>
      <c r="GF115" s="59"/>
      <c r="GG115" s="59"/>
      <c r="GH115" s="59"/>
      <c r="GI115" s="59"/>
      <c r="GJ115" s="59"/>
      <c r="GK115" s="59"/>
      <c r="GL115" s="59"/>
      <c r="GM115" s="59"/>
      <c r="GN115" s="59"/>
      <c r="GO115" s="59"/>
      <c r="GP115" s="59"/>
      <c r="GQ115" s="59"/>
      <c r="GR115" s="59"/>
      <c r="GS115" s="59"/>
      <c r="GT115" s="59"/>
      <c r="GU115" s="59"/>
      <c r="GV115" s="59"/>
      <c r="GW115" s="59"/>
      <c r="GX115" s="59"/>
      <c r="GY115" s="59"/>
      <c r="GZ115" s="59"/>
      <c r="HA115" s="59"/>
      <c r="HB115" s="59"/>
      <c r="HC115" s="59"/>
      <c r="HD115" s="59"/>
      <c r="HE115" s="59"/>
      <c r="HF115" s="59"/>
      <c r="HG115" s="59"/>
      <c r="HH115" s="59"/>
      <c r="HI115" s="59"/>
      <c r="HJ115" s="59"/>
      <c r="HK115" s="59"/>
      <c r="HL115" s="59"/>
      <c r="HM115" s="59"/>
      <c r="HN115" s="59"/>
      <c r="HO115" s="59"/>
      <c r="HP115" s="59"/>
      <c r="HQ115" s="59"/>
      <c r="HR115" s="59"/>
      <c r="HS115" s="59"/>
      <c r="HT115" s="59"/>
      <c r="HU115" s="59"/>
      <c r="HV115" s="59"/>
      <c r="HW115" s="59"/>
      <c r="HX115" s="59"/>
      <c r="HY115" s="59"/>
      <c r="HZ115" s="59"/>
    </row>
    <row r="116" spans="1:234" ht="10.5" customHeight="1">
      <c r="A116" s="467"/>
      <c r="B116" s="468"/>
      <c r="C116" s="292"/>
      <c r="D116" s="283">
        <v>63</v>
      </c>
      <c r="E116" s="87"/>
      <c r="F116" s="87"/>
      <c r="G116" s="87"/>
      <c r="H116" s="87"/>
      <c r="I116" s="87"/>
      <c r="J116" s="88"/>
      <c r="K116" s="89" t="s">
        <v>98</v>
      </c>
      <c r="L116" s="90">
        <v>8</v>
      </c>
      <c r="M116" s="91" t="s">
        <v>97</v>
      </c>
      <c r="N116" s="92">
        <v>18</v>
      </c>
      <c r="O116" s="215" t="s">
        <v>205</v>
      </c>
      <c r="P116" s="224"/>
      <c r="Q116" s="319"/>
      <c r="R116" s="93"/>
      <c r="S116" s="93"/>
      <c r="T116" s="94">
        <v>3</v>
      </c>
      <c r="U116" s="94"/>
      <c r="V116" s="90">
        <v>10</v>
      </c>
      <c r="W116" s="89"/>
      <c r="X116" s="92"/>
      <c r="Y116" s="182"/>
      <c r="Z116" s="184"/>
      <c r="AA116" s="306"/>
      <c r="AB116" s="442">
        <v>18</v>
      </c>
      <c r="AC116" s="349"/>
      <c r="AD116" s="349">
        <v>45</v>
      </c>
      <c r="AE116" s="349"/>
      <c r="AF116" s="349"/>
      <c r="AG116" s="349"/>
      <c r="AH116" s="349"/>
      <c r="AI116" s="306"/>
      <c r="AJ116" s="90">
        <v>8</v>
      </c>
      <c r="AK116" s="182"/>
      <c r="AL116" s="184"/>
      <c r="AM116" s="349"/>
      <c r="AN116" s="349"/>
      <c r="AO116" s="306"/>
      <c r="AP116" s="350"/>
      <c r="AQ116" s="490"/>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95"/>
      <c r="EA116" s="95"/>
      <c r="EB116" s="95"/>
      <c r="EC116" s="95"/>
      <c r="ED116" s="95"/>
      <c r="EE116" s="95"/>
      <c r="EF116" s="95"/>
      <c r="EG116" s="95"/>
      <c r="EH116" s="95"/>
      <c r="EI116" s="95"/>
      <c r="EJ116" s="95"/>
      <c r="EK116" s="95"/>
      <c r="EL116" s="95"/>
      <c r="EM116" s="95"/>
      <c r="EN116" s="95"/>
      <c r="EO116" s="95"/>
      <c r="EP116" s="95"/>
      <c r="EQ116" s="95"/>
      <c r="ER116" s="95"/>
      <c r="ES116" s="95"/>
      <c r="ET116" s="95"/>
      <c r="EU116" s="95"/>
      <c r="EV116" s="95"/>
      <c r="EW116" s="95"/>
      <c r="EX116" s="95"/>
      <c r="EY116" s="95"/>
      <c r="EZ116" s="95"/>
      <c r="FA116" s="95"/>
      <c r="FB116" s="95"/>
      <c r="FC116" s="95"/>
      <c r="FD116" s="95"/>
      <c r="FE116" s="95"/>
      <c r="FF116" s="95"/>
      <c r="FG116" s="95"/>
      <c r="FH116" s="95"/>
      <c r="FI116" s="95"/>
      <c r="FJ116" s="95"/>
      <c r="FK116" s="95"/>
      <c r="FL116" s="95"/>
      <c r="FM116" s="95"/>
      <c r="FN116" s="95"/>
      <c r="FO116" s="95"/>
      <c r="FP116" s="95"/>
      <c r="FQ116" s="95"/>
      <c r="FR116" s="95"/>
      <c r="FS116" s="95"/>
      <c r="FT116" s="95"/>
      <c r="FU116" s="95"/>
      <c r="FV116" s="95"/>
      <c r="FW116" s="95"/>
      <c r="FX116" s="95"/>
      <c r="FY116" s="95"/>
      <c r="FZ116" s="95"/>
      <c r="GA116" s="95"/>
      <c r="GB116" s="95"/>
      <c r="GC116" s="95"/>
      <c r="GD116" s="95"/>
      <c r="GE116" s="95"/>
      <c r="GF116" s="95"/>
      <c r="GG116" s="95"/>
      <c r="GH116" s="95"/>
      <c r="GI116" s="95"/>
      <c r="GJ116" s="95"/>
      <c r="GK116" s="95"/>
      <c r="GL116" s="95"/>
      <c r="GM116" s="95"/>
      <c r="GN116" s="95"/>
      <c r="GO116" s="95"/>
      <c r="GP116" s="95"/>
      <c r="GQ116" s="95"/>
      <c r="GR116" s="95"/>
      <c r="GS116" s="95"/>
      <c r="GT116" s="95"/>
      <c r="GU116" s="95"/>
      <c r="GV116" s="95"/>
      <c r="GW116" s="95"/>
      <c r="GX116" s="95"/>
      <c r="GY116" s="95"/>
      <c r="GZ116" s="95"/>
      <c r="HA116" s="95"/>
      <c r="HB116" s="95"/>
      <c r="HC116" s="95"/>
      <c r="HD116" s="95"/>
      <c r="HE116" s="95"/>
      <c r="HF116" s="95"/>
      <c r="HG116" s="95"/>
      <c r="HH116" s="95"/>
      <c r="HI116" s="95"/>
      <c r="HJ116" s="95"/>
      <c r="HK116" s="95"/>
      <c r="HL116" s="95"/>
      <c r="HM116" s="95"/>
      <c r="HN116" s="95"/>
      <c r="HO116" s="95"/>
      <c r="HP116" s="95"/>
      <c r="HQ116" s="95"/>
      <c r="HR116" s="95"/>
      <c r="HS116" s="95"/>
      <c r="HT116" s="95"/>
      <c r="HU116" s="95"/>
      <c r="HV116" s="95"/>
      <c r="HW116" s="95"/>
      <c r="HX116" s="95"/>
      <c r="HY116" s="95"/>
      <c r="HZ116" s="95"/>
    </row>
    <row r="117" spans="1:234" s="95" customFormat="1" ht="10.5" customHeight="1">
      <c r="A117" s="463" t="s">
        <v>59</v>
      </c>
      <c r="B117" s="465">
        <f>B115+1</f>
        <v>38706</v>
      </c>
      <c r="C117" s="293">
        <f>SUM(D117:J118)</f>
        <v>135</v>
      </c>
      <c r="D117" s="284">
        <v>18</v>
      </c>
      <c r="E117" s="80"/>
      <c r="F117" s="80"/>
      <c r="G117" s="80"/>
      <c r="H117" s="80"/>
      <c r="I117" s="80">
        <v>44</v>
      </c>
      <c r="J117" s="81"/>
      <c r="K117" s="28" t="s">
        <v>565</v>
      </c>
      <c r="L117" s="30">
        <v>7</v>
      </c>
      <c r="M117" s="82" t="s">
        <v>100</v>
      </c>
      <c r="N117" s="83">
        <v>13</v>
      </c>
      <c r="O117" s="211" t="s">
        <v>30</v>
      </c>
      <c r="P117" s="221"/>
      <c r="Q117" s="318">
        <f>SUM(R117:R118,T117:T118)+SUM(S117:S118)*1.5+SUM(U117:U118)/3+SUM(V117:V118)*0.6</f>
        <v>19</v>
      </c>
      <c r="R117" s="70"/>
      <c r="S117" s="70"/>
      <c r="T117" s="29">
        <v>3</v>
      </c>
      <c r="U117" s="29"/>
      <c r="V117" s="30"/>
      <c r="W117" s="28"/>
      <c r="X117" s="83"/>
      <c r="Y117" s="140"/>
      <c r="Z117" s="185"/>
      <c r="AA117" s="34"/>
      <c r="AB117" s="32">
        <v>18</v>
      </c>
      <c r="AC117" s="33"/>
      <c r="AD117" s="33"/>
      <c r="AE117" s="33"/>
      <c r="AF117" s="33"/>
      <c r="AG117" s="33"/>
      <c r="AH117" s="33">
        <v>44</v>
      </c>
      <c r="AI117" s="34"/>
      <c r="AJ117" s="30"/>
      <c r="AK117" s="180">
        <v>51</v>
      </c>
      <c r="AL117" s="185">
        <v>65</v>
      </c>
      <c r="AM117" s="33">
        <v>63</v>
      </c>
      <c r="AN117" s="33">
        <v>64</v>
      </c>
      <c r="AO117" s="34">
        <f>AN117-AK117</f>
        <v>13</v>
      </c>
      <c r="AP117" s="352"/>
      <c r="AQ117" s="491" t="s">
        <v>281</v>
      </c>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c r="FR117" s="59"/>
      <c r="FS117" s="59"/>
      <c r="FT117" s="59"/>
      <c r="FU117" s="59"/>
      <c r="FV117" s="59"/>
      <c r="FW117" s="59"/>
      <c r="FX117" s="59"/>
      <c r="FY117" s="59"/>
      <c r="FZ117" s="59"/>
      <c r="GA117" s="59"/>
      <c r="GB117" s="59"/>
      <c r="GC117" s="59"/>
      <c r="GD117" s="59"/>
      <c r="GE117" s="59"/>
      <c r="GF117" s="59"/>
      <c r="GG117" s="59"/>
      <c r="GH117" s="59"/>
      <c r="GI117" s="59"/>
      <c r="GJ117" s="59"/>
      <c r="GK117" s="59"/>
      <c r="GL117" s="59"/>
      <c r="GM117" s="59"/>
      <c r="GN117" s="59"/>
      <c r="GO117" s="59"/>
      <c r="GP117" s="59"/>
      <c r="GQ117" s="59"/>
      <c r="GR117" s="59"/>
      <c r="GS117" s="59"/>
      <c r="GT117" s="59"/>
      <c r="GU117" s="59"/>
      <c r="GV117" s="59"/>
      <c r="GW117" s="59"/>
      <c r="GX117" s="59"/>
      <c r="GY117" s="59"/>
      <c r="GZ117" s="59"/>
      <c r="HA117" s="59"/>
      <c r="HB117" s="59"/>
      <c r="HC117" s="59"/>
      <c r="HD117" s="59"/>
      <c r="HE117" s="59"/>
      <c r="HF117" s="59"/>
      <c r="HG117" s="59"/>
      <c r="HH117" s="59"/>
      <c r="HI117" s="59"/>
      <c r="HJ117" s="59"/>
      <c r="HK117" s="59"/>
      <c r="HL117" s="59"/>
      <c r="HM117" s="59"/>
      <c r="HN117" s="59"/>
      <c r="HO117" s="59"/>
      <c r="HP117" s="59"/>
      <c r="HQ117" s="59"/>
      <c r="HR117" s="59"/>
      <c r="HS117" s="59"/>
      <c r="HT117" s="59"/>
      <c r="HU117" s="59"/>
      <c r="HV117" s="59"/>
      <c r="HW117" s="59"/>
      <c r="HX117" s="59"/>
      <c r="HY117" s="59"/>
      <c r="HZ117" s="59"/>
    </row>
    <row r="118" spans="1:234" ht="10.5" customHeight="1">
      <c r="A118" s="467"/>
      <c r="B118" s="468"/>
      <c r="C118" s="292"/>
      <c r="D118" s="283">
        <v>35</v>
      </c>
      <c r="E118" s="87">
        <v>20</v>
      </c>
      <c r="F118" s="87">
        <v>18</v>
      </c>
      <c r="G118" s="87"/>
      <c r="H118" s="87"/>
      <c r="I118" s="87"/>
      <c r="J118" s="88"/>
      <c r="K118" s="89" t="s">
        <v>565</v>
      </c>
      <c r="L118" s="90">
        <v>9</v>
      </c>
      <c r="M118" s="91" t="s">
        <v>97</v>
      </c>
      <c r="N118" s="92">
        <v>18</v>
      </c>
      <c r="O118" s="212" t="s">
        <v>280</v>
      </c>
      <c r="P118" s="222"/>
      <c r="Q118" s="319"/>
      <c r="R118" s="93"/>
      <c r="S118" s="93"/>
      <c r="T118" s="94">
        <v>16</v>
      </c>
      <c r="U118" s="94"/>
      <c r="V118" s="90"/>
      <c r="W118" s="89"/>
      <c r="X118" s="92"/>
      <c r="Y118" s="182"/>
      <c r="Z118" s="184"/>
      <c r="AA118" s="306"/>
      <c r="AB118" s="442">
        <v>73</v>
      </c>
      <c r="AC118" s="349"/>
      <c r="AD118" s="349"/>
      <c r="AE118" s="349"/>
      <c r="AF118" s="349"/>
      <c r="AG118" s="349"/>
      <c r="AH118" s="349"/>
      <c r="AI118" s="306"/>
      <c r="AJ118" s="90">
        <v>9</v>
      </c>
      <c r="AK118" s="182"/>
      <c r="AL118" s="184"/>
      <c r="AM118" s="349"/>
      <c r="AN118" s="349"/>
      <c r="AO118" s="306"/>
      <c r="AP118" s="350"/>
      <c r="AQ118" s="490"/>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c r="DP118" s="95"/>
      <c r="DQ118" s="95"/>
      <c r="DR118" s="95"/>
      <c r="DS118" s="95"/>
      <c r="DT118" s="95"/>
      <c r="DU118" s="95"/>
      <c r="DV118" s="95"/>
      <c r="DW118" s="95"/>
      <c r="DX118" s="95"/>
      <c r="DY118" s="95"/>
      <c r="DZ118" s="95"/>
      <c r="EA118" s="95"/>
      <c r="EB118" s="95"/>
      <c r="EC118" s="95"/>
      <c r="ED118" s="95"/>
      <c r="EE118" s="95"/>
      <c r="EF118" s="95"/>
      <c r="EG118" s="95"/>
      <c r="EH118" s="95"/>
      <c r="EI118" s="95"/>
      <c r="EJ118" s="95"/>
      <c r="EK118" s="95"/>
      <c r="EL118" s="95"/>
      <c r="EM118" s="95"/>
      <c r="EN118" s="95"/>
      <c r="EO118" s="95"/>
      <c r="EP118" s="95"/>
      <c r="EQ118" s="95"/>
      <c r="ER118" s="95"/>
      <c r="ES118" s="95"/>
      <c r="ET118" s="95"/>
      <c r="EU118" s="95"/>
      <c r="EV118" s="95"/>
      <c r="EW118" s="95"/>
      <c r="EX118" s="95"/>
      <c r="EY118" s="95"/>
      <c r="EZ118" s="95"/>
      <c r="FA118" s="95"/>
      <c r="FB118" s="95"/>
      <c r="FC118" s="95"/>
      <c r="FD118" s="95"/>
      <c r="FE118" s="95"/>
      <c r="FF118" s="95"/>
      <c r="FG118" s="95"/>
      <c r="FH118" s="95"/>
      <c r="FI118" s="95"/>
      <c r="FJ118" s="95"/>
      <c r="FK118" s="95"/>
      <c r="FL118" s="95"/>
      <c r="FM118" s="95"/>
      <c r="FN118" s="95"/>
      <c r="FO118" s="95"/>
      <c r="FP118" s="95"/>
      <c r="FQ118" s="95"/>
      <c r="FR118" s="95"/>
      <c r="FS118" s="95"/>
      <c r="FT118" s="95"/>
      <c r="FU118" s="95"/>
      <c r="FV118" s="95"/>
      <c r="FW118" s="95"/>
      <c r="FX118" s="95"/>
      <c r="FY118" s="95"/>
      <c r="FZ118" s="95"/>
      <c r="GA118" s="95"/>
      <c r="GB118" s="95"/>
      <c r="GC118" s="95"/>
      <c r="GD118" s="95"/>
      <c r="GE118" s="95"/>
      <c r="GF118" s="95"/>
      <c r="GG118" s="95"/>
      <c r="GH118" s="95"/>
      <c r="GI118" s="95"/>
      <c r="GJ118" s="95"/>
      <c r="GK118" s="95"/>
      <c r="GL118" s="95"/>
      <c r="GM118" s="95"/>
      <c r="GN118" s="95"/>
      <c r="GO118" s="95"/>
      <c r="GP118" s="95"/>
      <c r="GQ118" s="95"/>
      <c r="GR118" s="95"/>
      <c r="GS118" s="95"/>
      <c r="GT118" s="95"/>
      <c r="GU118" s="95"/>
      <c r="GV118" s="95"/>
      <c r="GW118" s="95"/>
      <c r="GX118" s="95"/>
      <c r="GY118" s="95"/>
      <c r="GZ118" s="95"/>
      <c r="HA118" s="95"/>
      <c r="HB118" s="95"/>
      <c r="HC118" s="95"/>
      <c r="HD118" s="95"/>
      <c r="HE118" s="95"/>
      <c r="HF118" s="95"/>
      <c r="HG118" s="95"/>
      <c r="HH118" s="95"/>
      <c r="HI118" s="95"/>
      <c r="HJ118" s="95"/>
      <c r="HK118" s="95"/>
      <c r="HL118" s="95"/>
      <c r="HM118" s="95"/>
      <c r="HN118" s="95"/>
      <c r="HO118" s="95"/>
      <c r="HP118" s="95"/>
      <c r="HQ118" s="95"/>
      <c r="HR118" s="95"/>
      <c r="HS118" s="95"/>
      <c r="HT118" s="95"/>
      <c r="HU118" s="95"/>
      <c r="HV118" s="95"/>
      <c r="HW118" s="95"/>
      <c r="HX118" s="95"/>
      <c r="HY118" s="95"/>
      <c r="HZ118" s="95"/>
    </row>
    <row r="119" spans="1:234" s="95" customFormat="1" ht="10.5" customHeight="1">
      <c r="A119" s="463" t="s">
        <v>60</v>
      </c>
      <c r="B119" s="465">
        <f>B117+1</f>
        <v>38707</v>
      </c>
      <c r="C119" s="293">
        <f>SUM(D119:J120)</f>
        <v>193</v>
      </c>
      <c r="D119" s="284">
        <v>63</v>
      </c>
      <c r="E119" s="80"/>
      <c r="F119" s="80"/>
      <c r="G119" s="80"/>
      <c r="H119" s="80"/>
      <c r="I119" s="80"/>
      <c r="J119" s="81"/>
      <c r="K119" s="28" t="s">
        <v>98</v>
      </c>
      <c r="L119" s="30">
        <v>8</v>
      </c>
      <c r="M119" s="82" t="s">
        <v>100</v>
      </c>
      <c r="N119" s="83">
        <v>12</v>
      </c>
      <c r="O119" s="211" t="s">
        <v>205</v>
      </c>
      <c r="P119" s="221"/>
      <c r="Q119" s="318">
        <f>SUM(R119:R120,T119:T120)+SUM(S119:S120)*1.5+SUM(U119:U120)/3+SUM(V119:V120)*0.6</f>
        <v>35.2</v>
      </c>
      <c r="R119" s="70"/>
      <c r="S119" s="70"/>
      <c r="T119" s="29">
        <v>2</v>
      </c>
      <c r="U119" s="29"/>
      <c r="V119" s="30">
        <v>12</v>
      </c>
      <c r="W119" s="28"/>
      <c r="X119" s="83"/>
      <c r="Y119" s="140"/>
      <c r="Z119" s="185"/>
      <c r="AA119" s="34"/>
      <c r="AB119" s="32">
        <v>10</v>
      </c>
      <c r="AC119" s="33"/>
      <c r="AD119" s="33">
        <v>53</v>
      </c>
      <c r="AE119" s="33"/>
      <c r="AF119" s="33"/>
      <c r="AG119" s="33"/>
      <c r="AH119" s="33"/>
      <c r="AI119" s="34"/>
      <c r="AJ119" s="30"/>
      <c r="AK119" s="180">
        <v>52</v>
      </c>
      <c r="AL119" s="185">
        <v>73</v>
      </c>
      <c r="AM119" s="33">
        <v>74</v>
      </c>
      <c r="AN119" s="33">
        <v>69</v>
      </c>
      <c r="AO119" s="34">
        <f>AN119-AK119</f>
        <v>17</v>
      </c>
      <c r="AP119" s="352"/>
      <c r="AQ119" s="491" t="s">
        <v>282</v>
      </c>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c r="FL119" s="59"/>
      <c r="FM119" s="59"/>
      <c r="FN119" s="59"/>
      <c r="FO119" s="59"/>
      <c r="FP119" s="59"/>
      <c r="FQ119" s="59"/>
      <c r="FR119" s="59"/>
      <c r="FS119" s="59"/>
      <c r="FT119" s="59"/>
      <c r="FU119" s="59"/>
      <c r="FV119" s="59"/>
      <c r="FW119" s="59"/>
      <c r="FX119" s="59"/>
      <c r="FY119" s="59"/>
      <c r="FZ119" s="59"/>
      <c r="GA119" s="59"/>
      <c r="GB119" s="59"/>
      <c r="GC119" s="59"/>
      <c r="GD119" s="59"/>
      <c r="GE119" s="59"/>
      <c r="GF119" s="59"/>
      <c r="GG119" s="59"/>
      <c r="GH119" s="59"/>
      <c r="GI119" s="59"/>
      <c r="GJ119" s="59"/>
      <c r="GK119" s="59"/>
      <c r="GL119" s="59"/>
      <c r="GM119" s="59"/>
      <c r="GN119" s="59"/>
      <c r="GO119" s="59"/>
      <c r="GP119" s="59"/>
      <c r="GQ119" s="59"/>
      <c r="GR119" s="59"/>
      <c r="GS119" s="59"/>
      <c r="GT119" s="59"/>
      <c r="GU119" s="59"/>
      <c r="GV119" s="59"/>
      <c r="GW119" s="59"/>
      <c r="GX119" s="59"/>
      <c r="GY119" s="59"/>
      <c r="GZ119" s="59"/>
      <c r="HA119" s="59"/>
      <c r="HB119" s="59"/>
      <c r="HC119" s="59"/>
      <c r="HD119" s="59"/>
      <c r="HE119" s="59"/>
      <c r="HF119" s="59"/>
      <c r="HG119" s="59"/>
      <c r="HH119" s="59"/>
      <c r="HI119" s="59"/>
      <c r="HJ119" s="59"/>
      <c r="HK119" s="59"/>
      <c r="HL119" s="59"/>
      <c r="HM119" s="59"/>
      <c r="HN119" s="59"/>
      <c r="HO119" s="59"/>
      <c r="HP119" s="59"/>
      <c r="HQ119" s="59"/>
      <c r="HR119" s="59"/>
      <c r="HS119" s="59"/>
      <c r="HT119" s="59"/>
      <c r="HU119" s="59"/>
      <c r="HV119" s="59"/>
      <c r="HW119" s="59"/>
      <c r="HX119" s="59"/>
      <c r="HY119" s="59"/>
      <c r="HZ119" s="59"/>
    </row>
    <row r="120" spans="1:234" ht="10.5" customHeight="1">
      <c r="A120" s="467"/>
      <c r="B120" s="468"/>
      <c r="C120" s="294"/>
      <c r="D120" s="283">
        <v>130</v>
      </c>
      <c r="E120" s="87"/>
      <c r="F120" s="87"/>
      <c r="G120" s="87"/>
      <c r="H120" s="87"/>
      <c r="I120" s="87"/>
      <c r="J120" s="88"/>
      <c r="K120" s="89" t="s">
        <v>283</v>
      </c>
      <c r="L120" s="90">
        <v>8</v>
      </c>
      <c r="M120" s="91" t="s">
        <v>97</v>
      </c>
      <c r="N120" s="92">
        <v>18</v>
      </c>
      <c r="O120" s="212" t="s">
        <v>29</v>
      </c>
      <c r="P120" s="222"/>
      <c r="Q120" s="319"/>
      <c r="R120" s="93"/>
      <c r="S120" s="93"/>
      <c r="T120" s="94">
        <v>26</v>
      </c>
      <c r="U120" s="94"/>
      <c r="V120" s="90"/>
      <c r="W120" s="89"/>
      <c r="X120" s="92"/>
      <c r="Y120" s="182"/>
      <c r="Z120" s="184"/>
      <c r="AA120" s="306"/>
      <c r="AB120" s="442">
        <v>130</v>
      </c>
      <c r="AC120" s="349"/>
      <c r="AD120" s="349"/>
      <c r="AE120" s="349"/>
      <c r="AF120" s="349"/>
      <c r="AG120" s="349"/>
      <c r="AH120" s="349"/>
      <c r="AI120" s="306"/>
      <c r="AJ120" s="90">
        <v>8</v>
      </c>
      <c r="AK120" s="182"/>
      <c r="AL120" s="184"/>
      <c r="AM120" s="349"/>
      <c r="AN120" s="349"/>
      <c r="AO120" s="306"/>
      <c r="AP120" s="350"/>
      <c r="AQ120" s="490"/>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95"/>
      <c r="EA120" s="95"/>
      <c r="EB120" s="95"/>
      <c r="EC120" s="95"/>
      <c r="ED120" s="95"/>
      <c r="EE120" s="95"/>
      <c r="EF120" s="95"/>
      <c r="EG120" s="95"/>
      <c r="EH120" s="95"/>
      <c r="EI120" s="95"/>
      <c r="EJ120" s="95"/>
      <c r="EK120" s="95"/>
      <c r="EL120" s="95"/>
      <c r="EM120" s="95"/>
      <c r="EN120" s="95"/>
      <c r="EO120" s="95"/>
      <c r="EP120" s="95"/>
      <c r="EQ120" s="95"/>
      <c r="ER120" s="95"/>
      <c r="ES120" s="95"/>
      <c r="ET120" s="95"/>
      <c r="EU120" s="95"/>
      <c r="EV120" s="95"/>
      <c r="EW120" s="95"/>
      <c r="EX120" s="95"/>
      <c r="EY120" s="95"/>
      <c r="EZ120" s="95"/>
      <c r="FA120" s="95"/>
      <c r="FB120" s="95"/>
      <c r="FC120" s="95"/>
      <c r="FD120" s="95"/>
      <c r="FE120" s="95"/>
      <c r="FF120" s="95"/>
      <c r="FG120" s="95"/>
      <c r="FH120" s="95"/>
      <c r="FI120" s="95"/>
      <c r="FJ120" s="95"/>
      <c r="FK120" s="95"/>
      <c r="FL120" s="95"/>
      <c r="FM120" s="95"/>
      <c r="FN120" s="95"/>
      <c r="FO120" s="95"/>
      <c r="FP120" s="95"/>
      <c r="FQ120" s="95"/>
      <c r="FR120" s="95"/>
      <c r="FS120" s="95"/>
      <c r="FT120" s="95"/>
      <c r="FU120" s="95"/>
      <c r="FV120" s="95"/>
      <c r="FW120" s="95"/>
      <c r="FX120" s="95"/>
      <c r="FY120" s="95"/>
      <c r="FZ120" s="95"/>
      <c r="GA120" s="95"/>
      <c r="GB120" s="95"/>
      <c r="GC120" s="95"/>
      <c r="GD120" s="95"/>
      <c r="GE120" s="95"/>
      <c r="GF120" s="95"/>
      <c r="GG120" s="95"/>
      <c r="GH120" s="95"/>
      <c r="GI120" s="95"/>
      <c r="GJ120" s="95"/>
      <c r="GK120" s="95"/>
      <c r="GL120" s="95"/>
      <c r="GM120" s="95"/>
      <c r="GN120" s="95"/>
      <c r="GO120" s="95"/>
      <c r="GP120" s="95"/>
      <c r="GQ120" s="95"/>
      <c r="GR120" s="95"/>
      <c r="GS120" s="95"/>
      <c r="GT120" s="95"/>
      <c r="GU120" s="95"/>
      <c r="GV120" s="95"/>
      <c r="GW120" s="95"/>
      <c r="GX120" s="95"/>
      <c r="GY120" s="95"/>
      <c r="GZ120" s="95"/>
      <c r="HA120" s="95"/>
      <c r="HB120" s="95"/>
      <c r="HC120" s="95"/>
      <c r="HD120" s="95"/>
      <c r="HE120" s="95"/>
      <c r="HF120" s="95"/>
      <c r="HG120" s="95"/>
      <c r="HH120" s="95"/>
      <c r="HI120" s="95"/>
      <c r="HJ120" s="95"/>
      <c r="HK120" s="95"/>
      <c r="HL120" s="95"/>
      <c r="HM120" s="95"/>
      <c r="HN120" s="95"/>
      <c r="HO120" s="95"/>
      <c r="HP120" s="95"/>
      <c r="HQ120" s="95"/>
      <c r="HR120" s="95"/>
      <c r="HS120" s="95"/>
      <c r="HT120" s="95"/>
      <c r="HU120" s="95"/>
      <c r="HV120" s="95"/>
      <c r="HW120" s="95"/>
      <c r="HX120" s="95"/>
      <c r="HY120" s="95"/>
      <c r="HZ120" s="95"/>
    </row>
    <row r="121" spans="1:234" s="95" customFormat="1" ht="10.5" customHeight="1">
      <c r="A121" s="463" t="s">
        <v>61</v>
      </c>
      <c r="B121" s="465">
        <f>B119+1</f>
        <v>38708</v>
      </c>
      <c r="C121" s="293">
        <f>SUM(D121:J122)</f>
        <v>93</v>
      </c>
      <c r="D121" s="285"/>
      <c r="E121" s="96"/>
      <c r="F121" s="80"/>
      <c r="G121" s="80"/>
      <c r="H121" s="80"/>
      <c r="I121" s="96"/>
      <c r="J121" s="81"/>
      <c r="K121" s="28"/>
      <c r="L121" s="99"/>
      <c r="M121" s="82"/>
      <c r="N121" s="83"/>
      <c r="O121" s="213"/>
      <c r="P121" s="221"/>
      <c r="Q121" s="318">
        <f>SUM(R121:R122,T121:T122)+SUM(S121:S122)*1.5+SUM(U121:U122)/3+SUM(V121:V122)*0.6</f>
        <v>14.4</v>
      </c>
      <c r="R121" s="70"/>
      <c r="S121" s="70"/>
      <c r="T121" s="29"/>
      <c r="U121" s="29"/>
      <c r="V121" s="30"/>
      <c r="W121" s="28"/>
      <c r="X121" s="83"/>
      <c r="Y121" s="140"/>
      <c r="Z121" s="185"/>
      <c r="AA121" s="34"/>
      <c r="AB121" s="32"/>
      <c r="AC121" s="33"/>
      <c r="AD121" s="33"/>
      <c r="AE121" s="33"/>
      <c r="AF121" s="33"/>
      <c r="AG121" s="33"/>
      <c r="AH121" s="33"/>
      <c r="AI121" s="34"/>
      <c r="AJ121" s="30"/>
      <c r="AK121" s="180">
        <v>53</v>
      </c>
      <c r="AL121" s="185">
        <v>70</v>
      </c>
      <c r="AM121" s="33">
        <v>62</v>
      </c>
      <c r="AN121" s="33">
        <v>66</v>
      </c>
      <c r="AO121" s="34">
        <f>AN121-AK121</f>
        <v>13</v>
      </c>
      <c r="AP121" s="352"/>
      <c r="AQ121" s="491" t="s">
        <v>284</v>
      </c>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c r="GX121" s="59"/>
      <c r="GY121" s="59"/>
      <c r="GZ121" s="59"/>
      <c r="HA121" s="59"/>
      <c r="HB121" s="59"/>
      <c r="HC121" s="59"/>
      <c r="HD121" s="59"/>
      <c r="HE121" s="59"/>
      <c r="HF121" s="59"/>
      <c r="HG121" s="59"/>
      <c r="HH121" s="59"/>
      <c r="HI121" s="59"/>
      <c r="HJ121" s="59"/>
      <c r="HK121" s="59"/>
      <c r="HL121" s="59"/>
      <c r="HM121" s="59"/>
      <c r="HN121" s="59"/>
      <c r="HO121" s="59"/>
      <c r="HP121" s="59"/>
      <c r="HQ121" s="59"/>
      <c r="HR121" s="59"/>
      <c r="HS121" s="59"/>
      <c r="HT121" s="59"/>
      <c r="HU121" s="59"/>
      <c r="HV121" s="59"/>
      <c r="HW121" s="59"/>
      <c r="HX121" s="59"/>
      <c r="HY121" s="59"/>
      <c r="HZ121" s="59"/>
    </row>
    <row r="122" spans="1:234" ht="10.5" customHeight="1">
      <c r="A122" s="467"/>
      <c r="B122" s="468"/>
      <c r="C122" s="294"/>
      <c r="D122" s="286">
        <v>93</v>
      </c>
      <c r="E122" s="97"/>
      <c r="F122" s="87"/>
      <c r="G122" s="87"/>
      <c r="H122" s="87"/>
      <c r="I122" s="97"/>
      <c r="J122" s="88"/>
      <c r="K122" s="89" t="s">
        <v>98</v>
      </c>
      <c r="L122" s="101">
        <v>8</v>
      </c>
      <c r="M122" s="91" t="s">
        <v>97</v>
      </c>
      <c r="N122" s="92">
        <v>17</v>
      </c>
      <c r="O122" s="212" t="s">
        <v>205</v>
      </c>
      <c r="P122" s="222"/>
      <c r="Q122" s="319"/>
      <c r="R122" s="93"/>
      <c r="S122" s="93"/>
      <c r="T122" s="94">
        <v>3</v>
      </c>
      <c r="U122" s="94"/>
      <c r="V122" s="90">
        <v>19</v>
      </c>
      <c r="W122" s="89"/>
      <c r="X122" s="92"/>
      <c r="Y122" s="182"/>
      <c r="Z122" s="184"/>
      <c r="AA122" s="306"/>
      <c r="AB122" s="442">
        <v>17</v>
      </c>
      <c r="AC122" s="349"/>
      <c r="AD122" s="349">
        <v>76</v>
      </c>
      <c r="AE122" s="349"/>
      <c r="AF122" s="349"/>
      <c r="AG122" s="349"/>
      <c r="AH122" s="349"/>
      <c r="AI122" s="306"/>
      <c r="AJ122" s="90">
        <v>8</v>
      </c>
      <c r="AK122" s="182"/>
      <c r="AL122" s="184"/>
      <c r="AM122" s="349"/>
      <c r="AN122" s="349"/>
      <c r="AO122" s="306"/>
      <c r="AP122" s="350"/>
      <c r="AQ122" s="490"/>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row>
    <row r="123" spans="1:234" s="95" customFormat="1" ht="10.5" customHeight="1">
      <c r="A123" s="463" t="s">
        <v>62</v>
      </c>
      <c r="B123" s="465">
        <f>B121+1</f>
        <v>38709</v>
      </c>
      <c r="C123" s="293">
        <f>SUM(D123:J124)</f>
        <v>154</v>
      </c>
      <c r="D123" s="285">
        <v>33</v>
      </c>
      <c r="E123" s="96">
        <v>17</v>
      </c>
      <c r="F123" s="80">
        <v>34</v>
      </c>
      <c r="G123" s="80"/>
      <c r="H123" s="80"/>
      <c r="I123" s="80"/>
      <c r="J123" s="98"/>
      <c r="K123" s="28" t="s">
        <v>565</v>
      </c>
      <c r="L123" s="30">
        <v>8</v>
      </c>
      <c r="M123" s="82" t="s">
        <v>100</v>
      </c>
      <c r="N123" s="83">
        <v>12</v>
      </c>
      <c r="O123" s="211" t="s">
        <v>285</v>
      </c>
      <c r="P123" s="221"/>
      <c r="Q123" s="318">
        <f>SUM(R123:R124,T123:T124)+SUM(S123:S124)*1.5+SUM(U123:U124)/3+SUM(V123:V124)*0.6</f>
        <v>22</v>
      </c>
      <c r="R123" s="70"/>
      <c r="S123" s="70"/>
      <c r="T123" s="29">
        <v>18</v>
      </c>
      <c r="U123" s="29"/>
      <c r="V123" s="30"/>
      <c r="W123" s="28">
        <v>161</v>
      </c>
      <c r="X123" s="83">
        <v>171</v>
      </c>
      <c r="Y123" s="180"/>
      <c r="Z123" s="307"/>
      <c r="AA123" s="54"/>
      <c r="AB123" s="38">
        <v>84</v>
      </c>
      <c r="AC123" s="37"/>
      <c r="AD123" s="37"/>
      <c r="AE123" s="37"/>
      <c r="AF123" s="37"/>
      <c r="AG123" s="37"/>
      <c r="AH123" s="37"/>
      <c r="AI123" s="54"/>
      <c r="AJ123" s="30"/>
      <c r="AK123" s="180">
        <v>54</v>
      </c>
      <c r="AL123" s="185">
        <v>73</v>
      </c>
      <c r="AM123" s="33">
        <v>72</v>
      </c>
      <c r="AN123" s="33">
        <v>71</v>
      </c>
      <c r="AO123" s="34">
        <f>AN123-AK123</f>
        <v>17</v>
      </c>
      <c r="AP123" s="352"/>
      <c r="AQ123" s="491" t="s">
        <v>286</v>
      </c>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c r="FL123" s="59"/>
      <c r="FM123" s="59"/>
      <c r="FN123" s="59"/>
      <c r="FO123" s="59"/>
      <c r="FP123" s="59"/>
      <c r="FQ123" s="59"/>
      <c r="FR123" s="59"/>
      <c r="FS123" s="59"/>
      <c r="FT123" s="59"/>
      <c r="FU123" s="59"/>
      <c r="FV123" s="59"/>
      <c r="FW123" s="59"/>
      <c r="FX123" s="59"/>
      <c r="FY123" s="59"/>
      <c r="FZ123" s="59"/>
      <c r="GA123" s="59"/>
      <c r="GB123" s="59"/>
      <c r="GC123" s="59"/>
      <c r="GD123" s="59"/>
      <c r="GE123" s="59"/>
      <c r="GF123" s="59"/>
      <c r="GG123" s="59"/>
      <c r="GH123" s="59"/>
      <c r="GI123" s="59"/>
      <c r="GJ123" s="59"/>
      <c r="GK123" s="59"/>
      <c r="GL123" s="59"/>
      <c r="GM123" s="59"/>
      <c r="GN123" s="59"/>
      <c r="GO123" s="59"/>
      <c r="GP123" s="59"/>
      <c r="GQ123" s="59"/>
      <c r="GR123" s="59"/>
      <c r="GS123" s="59"/>
      <c r="GT123" s="59"/>
      <c r="GU123" s="59"/>
      <c r="GV123" s="59"/>
      <c r="GW123" s="59"/>
      <c r="GX123" s="59"/>
      <c r="GY123" s="59"/>
      <c r="GZ123" s="59"/>
      <c r="HA123" s="59"/>
      <c r="HB123" s="59"/>
      <c r="HC123" s="59"/>
      <c r="HD123" s="59"/>
      <c r="HE123" s="59"/>
      <c r="HF123" s="59"/>
      <c r="HG123" s="59"/>
      <c r="HH123" s="59"/>
      <c r="HI123" s="59"/>
      <c r="HJ123" s="59"/>
      <c r="HK123" s="59"/>
      <c r="HL123" s="59"/>
      <c r="HM123" s="59"/>
      <c r="HN123" s="59"/>
      <c r="HO123" s="59"/>
      <c r="HP123" s="59"/>
      <c r="HQ123" s="59"/>
      <c r="HR123" s="59"/>
      <c r="HS123" s="59"/>
      <c r="HT123" s="59"/>
      <c r="HU123" s="59"/>
      <c r="HV123" s="59"/>
      <c r="HW123" s="59"/>
      <c r="HX123" s="59"/>
      <c r="HY123" s="59"/>
      <c r="HZ123" s="59"/>
    </row>
    <row r="124" spans="1:234" ht="10.5" customHeight="1">
      <c r="A124" s="467"/>
      <c r="B124" s="468"/>
      <c r="C124" s="294"/>
      <c r="D124" s="286">
        <v>70</v>
      </c>
      <c r="E124" s="97"/>
      <c r="F124" s="87"/>
      <c r="G124" s="87"/>
      <c r="H124" s="87"/>
      <c r="I124" s="87"/>
      <c r="J124" s="100"/>
      <c r="K124" s="89" t="s">
        <v>565</v>
      </c>
      <c r="L124" s="90">
        <v>8</v>
      </c>
      <c r="M124" s="91" t="s">
        <v>97</v>
      </c>
      <c r="N124" s="92">
        <v>20</v>
      </c>
      <c r="O124" s="212" t="s">
        <v>184</v>
      </c>
      <c r="P124" s="222"/>
      <c r="Q124" s="319"/>
      <c r="R124" s="93"/>
      <c r="S124" s="93"/>
      <c r="T124" s="94">
        <v>4</v>
      </c>
      <c r="U124" s="94"/>
      <c r="V124" s="90"/>
      <c r="W124" s="89"/>
      <c r="X124" s="92"/>
      <c r="Y124" s="182"/>
      <c r="Z124" s="184"/>
      <c r="AA124" s="309"/>
      <c r="AB124" s="443">
        <v>20</v>
      </c>
      <c r="AC124" s="444"/>
      <c r="AD124" s="444"/>
      <c r="AE124" s="444"/>
      <c r="AF124" s="444"/>
      <c r="AG124" s="444"/>
      <c r="AH124" s="444"/>
      <c r="AI124" s="309">
        <v>50</v>
      </c>
      <c r="AJ124" s="90">
        <v>7</v>
      </c>
      <c r="AK124" s="182"/>
      <c r="AL124" s="184"/>
      <c r="AM124" s="349"/>
      <c r="AN124" s="349"/>
      <c r="AO124" s="306"/>
      <c r="AP124" s="350">
        <v>1</v>
      </c>
      <c r="AQ124" s="490"/>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N124" s="95"/>
      <c r="FO124" s="95"/>
      <c r="FP124" s="95"/>
      <c r="FQ124" s="95"/>
      <c r="FR124" s="95"/>
      <c r="FS124" s="95"/>
      <c r="FT124" s="95"/>
      <c r="FU124" s="95"/>
      <c r="FV124" s="95"/>
      <c r="FW124" s="95"/>
      <c r="FX124" s="95"/>
      <c r="FY124" s="95"/>
      <c r="FZ124" s="95"/>
      <c r="GA124" s="95"/>
      <c r="GB124" s="95"/>
      <c r="GC124" s="95"/>
      <c r="GD124" s="95"/>
      <c r="GE124" s="95"/>
      <c r="GF124" s="95"/>
      <c r="GG124" s="95"/>
      <c r="GH124" s="95"/>
      <c r="GI124" s="95"/>
      <c r="GJ124" s="95"/>
      <c r="GK124" s="95"/>
      <c r="GL124" s="95"/>
      <c r="GM124" s="95"/>
      <c r="GN124" s="95"/>
      <c r="GO124" s="95"/>
      <c r="GP124" s="95"/>
      <c r="GQ124" s="95"/>
      <c r="GR124" s="95"/>
      <c r="GS124" s="95"/>
      <c r="GT124" s="95"/>
      <c r="GU124" s="95"/>
      <c r="GV124" s="95"/>
      <c r="GW124" s="95"/>
      <c r="GX124" s="95"/>
      <c r="GY124" s="95"/>
      <c r="GZ124" s="95"/>
      <c r="HA124" s="95"/>
      <c r="HB124" s="95"/>
      <c r="HC124" s="95"/>
      <c r="HD124" s="95"/>
      <c r="HE124" s="95"/>
      <c r="HF124" s="95"/>
      <c r="HG124" s="95"/>
      <c r="HH124" s="95"/>
      <c r="HI124" s="95"/>
      <c r="HJ124" s="95"/>
      <c r="HK124" s="95"/>
      <c r="HL124" s="95"/>
      <c r="HM124" s="95"/>
      <c r="HN124" s="95"/>
      <c r="HO124" s="95"/>
      <c r="HP124" s="95"/>
      <c r="HQ124" s="95"/>
      <c r="HR124" s="95"/>
      <c r="HS124" s="95"/>
      <c r="HT124" s="95"/>
      <c r="HU124" s="95"/>
      <c r="HV124" s="95"/>
      <c r="HW124" s="95"/>
      <c r="HX124" s="95"/>
      <c r="HY124" s="95"/>
      <c r="HZ124" s="95"/>
    </row>
    <row r="125" spans="1:234" s="95" customFormat="1" ht="10.5" customHeight="1">
      <c r="A125" s="463" t="s">
        <v>63</v>
      </c>
      <c r="B125" s="465">
        <f>B123+1</f>
        <v>38710</v>
      </c>
      <c r="C125" s="293">
        <f>SUM(D125:J126)</f>
        <v>90</v>
      </c>
      <c r="D125" s="284">
        <v>90</v>
      </c>
      <c r="E125" s="80"/>
      <c r="F125" s="80"/>
      <c r="G125" s="80"/>
      <c r="H125" s="80"/>
      <c r="I125" s="80"/>
      <c r="J125" s="81"/>
      <c r="K125" s="28" t="s">
        <v>565</v>
      </c>
      <c r="L125" s="30">
        <v>8</v>
      </c>
      <c r="M125" s="82" t="s">
        <v>100</v>
      </c>
      <c r="N125" s="83">
        <v>9</v>
      </c>
      <c r="O125" s="211" t="s">
        <v>29</v>
      </c>
      <c r="P125" s="221"/>
      <c r="Q125" s="318">
        <f>SUM(R125:R126,T125:T126)+SUM(S125:S126)*1.5+SUM(U125:U126)/3+SUM(V125:V126)*0.6</f>
        <v>17</v>
      </c>
      <c r="R125" s="70"/>
      <c r="S125" s="70"/>
      <c r="T125" s="29">
        <v>17</v>
      </c>
      <c r="U125" s="29"/>
      <c r="V125" s="30"/>
      <c r="W125" s="28"/>
      <c r="X125" s="83"/>
      <c r="Y125" s="140"/>
      <c r="Z125" s="185"/>
      <c r="AA125" s="34"/>
      <c r="AB125" s="32">
        <v>90</v>
      </c>
      <c r="AC125" s="33"/>
      <c r="AD125" s="33"/>
      <c r="AE125" s="33"/>
      <c r="AF125" s="33"/>
      <c r="AG125" s="33"/>
      <c r="AH125" s="33"/>
      <c r="AI125" s="34"/>
      <c r="AJ125" s="30"/>
      <c r="AK125" s="180">
        <v>52</v>
      </c>
      <c r="AL125" s="185">
        <v>62</v>
      </c>
      <c r="AM125" s="33">
        <v>61</v>
      </c>
      <c r="AN125" s="33">
        <v>65</v>
      </c>
      <c r="AO125" s="34">
        <f>AN125-AK125</f>
        <v>13</v>
      </c>
      <c r="AP125" s="352"/>
      <c r="AQ125" s="491" t="s">
        <v>287</v>
      </c>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c r="FL125" s="59"/>
      <c r="FM125" s="59"/>
      <c r="FN125" s="59"/>
      <c r="FO125" s="59"/>
      <c r="FP125" s="59"/>
      <c r="FQ125" s="59"/>
      <c r="FR125" s="59"/>
      <c r="FS125" s="59"/>
      <c r="FT125" s="59"/>
      <c r="FU125" s="59"/>
      <c r="FV125" s="59"/>
      <c r="FW125" s="59"/>
      <c r="FX125" s="59"/>
      <c r="FY125" s="59"/>
      <c r="FZ125" s="59"/>
      <c r="GA125" s="59"/>
      <c r="GB125" s="59"/>
      <c r="GC125" s="59"/>
      <c r="GD125" s="59"/>
      <c r="GE125" s="59"/>
      <c r="GF125" s="59"/>
      <c r="GG125" s="59"/>
      <c r="GH125" s="59"/>
      <c r="GI125" s="59"/>
      <c r="GJ125" s="59"/>
      <c r="GK125" s="59"/>
      <c r="GL125" s="59"/>
      <c r="GM125" s="59"/>
      <c r="GN125" s="59"/>
      <c r="GO125" s="59"/>
      <c r="GP125" s="59"/>
      <c r="GQ125" s="59"/>
      <c r="GR125" s="59"/>
      <c r="GS125" s="59"/>
      <c r="GT125" s="59"/>
      <c r="GU125" s="59"/>
      <c r="GV125" s="59"/>
      <c r="GW125" s="59"/>
      <c r="GX125" s="59"/>
      <c r="GY125" s="59"/>
      <c r="GZ125" s="59"/>
      <c r="HA125" s="59"/>
      <c r="HB125" s="59"/>
      <c r="HC125" s="59"/>
      <c r="HD125" s="59"/>
      <c r="HE125" s="59"/>
      <c r="HF125" s="59"/>
      <c r="HG125" s="59"/>
      <c r="HH125" s="59"/>
      <c r="HI125" s="59"/>
      <c r="HJ125" s="59"/>
      <c r="HK125" s="59"/>
      <c r="HL125" s="59"/>
      <c r="HM125" s="59"/>
      <c r="HN125" s="59"/>
      <c r="HO125" s="59"/>
      <c r="HP125" s="59"/>
      <c r="HQ125" s="59"/>
      <c r="HR125" s="59"/>
      <c r="HS125" s="59"/>
      <c r="HT125" s="59"/>
      <c r="HU125" s="59"/>
      <c r="HV125" s="59"/>
      <c r="HW125" s="59"/>
      <c r="HX125" s="59"/>
      <c r="HY125" s="59"/>
      <c r="HZ125" s="59"/>
    </row>
    <row r="126" spans="1:234" ht="10.5" customHeight="1">
      <c r="A126" s="467"/>
      <c r="B126" s="468"/>
      <c r="C126" s="294"/>
      <c r="D126" s="283"/>
      <c r="E126" s="87"/>
      <c r="F126" s="87"/>
      <c r="G126" s="87"/>
      <c r="H126" s="87"/>
      <c r="I126" s="87"/>
      <c r="J126" s="88"/>
      <c r="K126" s="89"/>
      <c r="L126" s="90"/>
      <c r="M126" s="91"/>
      <c r="N126" s="92"/>
      <c r="O126" s="212"/>
      <c r="P126" s="222"/>
      <c r="Q126" s="319"/>
      <c r="R126" s="93"/>
      <c r="S126" s="93"/>
      <c r="T126" s="94"/>
      <c r="U126" s="94"/>
      <c r="V126" s="90"/>
      <c r="W126" s="89"/>
      <c r="X126" s="92"/>
      <c r="Y126" s="182"/>
      <c r="Z126" s="184"/>
      <c r="AA126" s="306"/>
      <c r="AB126" s="442"/>
      <c r="AC126" s="349"/>
      <c r="AD126" s="349"/>
      <c r="AE126" s="349"/>
      <c r="AF126" s="349"/>
      <c r="AG126" s="349"/>
      <c r="AH126" s="349"/>
      <c r="AI126" s="306"/>
      <c r="AJ126" s="90">
        <v>7</v>
      </c>
      <c r="AK126" s="183"/>
      <c r="AL126" s="184"/>
      <c r="AM126" s="349"/>
      <c r="AN126" s="349"/>
      <c r="AO126" s="306"/>
      <c r="AP126" s="350">
        <v>1</v>
      </c>
      <c r="AQ126" s="490"/>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N126" s="95"/>
      <c r="FO126" s="95"/>
      <c r="FP126" s="95"/>
      <c r="FQ126" s="95"/>
      <c r="FR126" s="95"/>
      <c r="FS126" s="95"/>
      <c r="FT126" s="95"/>
      <c r="FU126" s="95"/>
      <c r="FV126" s="95"/>
      <c r="FW126" s="95"/>
      <c r="FX126" s="95"/>
      <c r="FY126" s="95"/>
      <c r="FZ126" s="95"/>
      <c r="GA126" s="95"/>
      <c r="GB126" s="95"/>
      <c r="GC126" s="95"/>
      <c r="GD126" s="95"/>
      <c r="GE126" s="95"/>
      <c r="GF126" s="95"/>
      <c r="GG126" s="95"/>
      <c r="GH126" s="95"/>
      <c r="GI126" s="95"/>
      <c r="GJ126" s="95"/>
      <c r="GK126" s="95"/>
      <c r="GL126" s="95"/>
      <c r="GM126" s="95"/>
      <c r="GN126" s="95"/>
      <c r="GO126" s="95"/>
      <c r="GP126" s="95"/>
      <c r="GQ126" s="95"/>
      <c r="GR126" s="95"/>
      <c r="GS126" s="95"/>
      <c r="GT126" s="95"/>
      <c r="GU126" s="95"/>
      <c r="GV126" s="95"/>
      <c r="GW126" s="95"/>
      <c r="GX126" s="95"/>
      <c r="GY126" s="95"/>
      <c r="GZ126" s="95"/>
      <c r="HA126" s="95"/>
      <c r="HB126" s="95"/>
      <c r="HC126" s="95"/>
      <c r="HD126" s="95"/>
      <c r="HE126" s="95"/>
      <c r="HF126" s="95"/>
      <c r="HG126" s="95"/>
      <c r="HH126" s="95"/>
      <c r="HI126" s="95"/>
      <c r="HJ126" s="95"/>
      <c r="HK126" s="95"/>
      <c r="HL126" s="95"/>
      <c r="HM126" s="95"/>
      <c r="HN126" s="95"/>
      <c r="HO126" s="95"/>
      <c r="HP126" s="95"/>
      <c r="HQ126" s="95"/>
      <c r="HR126" s="95"/>
      <c r="HS126" s="95"/>
      <c r="HT126" s="95"/>
      <c r="HU126" s="95"/>
      <c r="HV126" s="95"/>
      <c r="HW126" s="95"/>
      <c r="HX126" s="95"/>
      <c r="HY126" s="95"/>
      <c r="HZ126" s="95"/>
    </row>
    <row r="127" spans="1:234" s="95" customFormat="1" ht="10.5" customHeight="1">
      <c r="A127" s="463" t="s">
        <v>64</v>
      </c>
      <c r="B127" s="465">
        <f>B125+1</f>
        <v>38711</v>
      </c>
      <c r="C127" s="293">
        <f>SUM(D127:J128)</f>
        <v>132</v>
      </c>
      <c r="D127" s="285">
        <v>38</v>
      </c>
      <c r="E127" s="96"/>
      <c r="F127" s="80"/>
      <c r="G127" s="80"/>
      <c r="H127" s="80"/>
      <c r="I127" s="80"/>
      <c r="J127" s="98"/>
      <c r="K127" s="28" t="s">
        <v>98</v>
      </c>
      <c r="L127" s="99">
        <v>9</v>
      </c>
      <c r="M127" s="82" t="s">
        <v>131</v>
      </c>
      <c r="N127" s="83">
        <v>9</v>
      </c>
      <c r="O127" s="213" t="s">
        <v>50</v>
      </c>
      <c r="P127" s="221"/>
      <c r="Q127" s="320">
        <f>SUM(R127:R128,T127:T128)+SUM(S127:S128)*1.5+SUM(U127:U128)/3+SUM(V127:V128)*0.6</f>
        <v>16</v>
      </c>
      <c r="R127" s="70"/>
      <c r="S127" s="70"/>
      <c r="T127" s="29">
        <v>7</v>
      </c>
      <c r="U127" s="29"/>
      <c r="V127" s="30"/>
      <c r="W127" s="28"/>
      <c r="X127" s="83"/>
      <c r="Y127" s="140"/>
      <c r="Z127" s="185"/>
      <c r="AA127" s="34"/>
      <c r="AB127" s="32">
        <v>38</v>
      </c>
      <c r="AC127" s="33"/>
      <c r="AD127" s="33"/>
      <c r="AE127" s="33"/>
      <c r="AF127" s="33"/>
      <c r="AG127" s="33"/>
      <c r="AH127" s="33"/>
      <c r="AI127" s="34"/>
      <c r="AJ127" s="30"/>
      <c r="AK127" s="180" t="s">
        <v>99</v>
      </c>
      <c r="AL127" s="185"/>
      <c r="AM127" s="33"/>
      <c r="AN127" s="351"/>
      <c r="AO127" s="34"/>
      <c r="AP127" s="352"/>
      <c r="AQ127" s="491" t="s">
        <v>288</v>
      </c>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c r="GS127" s="59"/>
      <c r="GT127" s="59"/>
      <c r="GU127" s="59"/>
      <c r="GV127" s="59"/>
      <c r="GW127" s="59"/>
      <c r="GX127" s="59"/>
      <c r="GY127" s="59"/>
      <c r="GZ127" s="59"/>
      <c r="HA127" s="59"/>
      <c r="HB127" s="59"/>
      <c r="HC127" s="59"/>
      <c r="HD127" s="59"/>
      <c r="HE127" s="59"/>
      <c r="HF127" s="59"/>
      <c r="HG127" s="59"/>
      <c r="HH127" s="59"/>
      <c r="HI127" s="59"/>
      <c r="HJ127" s="59"/>
      <c r="HK127" s="59"/>
      <c r="HL127" s="59"/>
      <c r="HM127" s="59"/>
      <c r="HN127" s="59"/>
      <c r="HO127" s="59"/>
      <c r="HP127" s="59"/>
      <c r="HQ127" s="59"/>
      <c r="HR127" s="59"/>
      <c r="HS127" s="59"/>
      <c r="HT127" s="59"/>
      <c r="HU127" s="59"/>
      <c r="HV127" s="59"/>
      <c r="HW127" s="59"/>
      <c r="HX127" s="59"/>
      <c r="HY127" s="59"/>
      <c r="HZ127" s="59"/>
    </row>
    <row r="128" spans="1:43" ht="10.5" customHeight="1" thickBot="1">
      <c r="A128" s="464"/>
      <c r="B128" s="466"/>
      <c r="C128" s="296"/>
      <c r="D128" s="285">
        <v>43</v>
      </c>
      <c r="E128" s="96"/>
      <c r="I128" s="80">
        <v>51</v>
      </c>
      <c r="J128" s="98"/>
      <c r="K128" s="28" t="s">
        <v>565</v>
      </c>
      <c r="L128" s="99">
        <v>8</v>
      </c>
      <c r="M128" s="82" t="s">
        <v>97</v>
      </c>
      <c r="N128" s="83">
        <v>18</v>
      </c>
      <c r="O128" s="211" t="s">
        <v>296</v>
      </c>
      <c r="Q128" s="318"/>
      <c r="T128" s="29">
        <v>9</v>
      </c>
      <c r="AB128" s="32">
        <v>43</v>
      </c>
      <c r="AH128" s="33">
        <v>51</v>
      </c>
      <c r="AJ128" s="30">
        <v>8</v>
      </c>
      <c r="AQ128" s="492"/>
    </row>
    <row r="129" spans="1:234" ht="10.5" customHeight="1" thickBot="1">
      <c r="A129" s="471">
        <f>IF(A113=52,1,A113+1)</f>
        <v>51</v>
      </c>
      <c r="B129" s="472"/>
      <c r="C129" s="299">
        <f>(C130/60-ROUNDDOWN(C130/60,0))/100*60+ROUNDDOWN(C130/60,0)</f>
        <v>14.200000000000001</v>
      </c>
      <c r="D129" s="300">
        <f>(D130/60-ROUNDDOWN(D130/60,0))/100*60+ROUNDDOWN(D130/60,0)</f>
        <v>11.16</v>
      </c>
      <c r="E129" s="301">
        <f aca="true" t="shared" si="37" ref="E129:J129">(E130/60-ROUNDDOWN(E130/60,0))/100*60+ROUNDDOWN(E130/60,0)</f>
        <v>0.37</v>
      </c>
      <c r="F129" s="301">
        <f t="shared" si="37"/>
        <v>0.52</v>
      </c>
      <c r="G129" s="301">
        <f t="shared" si="37"/>
        <v>0</v>
      </c>
      <c r="H129" s="301">
        <f t="shared" si="37"/>
        <v>0</v>
      </c>
      <c r="I129" s="301">
        <f t="shared" si="37"/>
        <v>1.35</v>
      </c>
      <c r="J129" s="301">
        <f t="shared" si="37"/>
        <v>0</v>
      </c>
      <c r="K129" s="226"/>
      <c r="L129" s="227">
        <f>2*COUNTA(L115:L128)-COUNT(L115:L128)</f>
        <v>11</v>
      </c>
      <c r="M129" s="228"/>
      <c r="N129" s="229"/>
      <c r="O129" s="475"/>
      <c r="P129" s="476"/>
      <c r="Q129" s="321">
        <f aca="true" t="shared" si="38" ref="Q129:V129">SUM(Q115:Q128)</f>
        <v>132.60000000000002</v>
      </c>
      <c r="R129" s="230">
        <f t="shared" si="38"/>
        <v>0</v>
      </c>
      <c r="S129" s="230">
        <f t="shared" si="38"/>
        <v>0</v>
      </c>
      <c r="T129" s="230">
        <f t="shared" si="38"/>
        <v>108</v>
      </c>
      <c r="U129" s="230">
        <f t="shared" si="38"/>
        <v>0</v>
      </c>
      <c r="V129" s="230">
        <f t="shared" si="38"/>
        <v>41</v>
      </c>
      <c r="W129" s="226"/>
      <c r="X129" s="229"/>
      <c r="Y129" s="231"/>
      <c r="Z129" s="312">
        <f>COUNT(Z115:Z128)</f>
        <v>0</v>
      </c>
      <c r="AA129" s="313">
        <f>COUNT(AA115:AA128)</f>
        <v>0</v>
      </c>
      <c r="AB129" s="300">
        <f aca="true" t="shared" si="39" ref="AB129:AI129">(AB130/60-ROUNDDOWN(AB130/60,0))/100*60+ROUNDDOWN(AB130/60,0)</f>
        <v>9.01</v>
      </c>
      <c r="AC129" s="300">
        <f t="shared" si="39"/>
        <v>0</v>
      </c>
      <c r="AD129" s="300">
        <f t="shared" si="39"/>
        <v>2.54</v>
      </c>
      <c r="AE129" s="300">
        <f t="shared" si="39"/>
        <v>0</v>
      </c>
      <c r="AF129" s="300">
        <f t="shared" si="39"/>
        <v>0</v>
      </c>
      <c r="AG129" s="300">
        <f t="shared" si="39"/>
        <v>0</v>
      </c>
      <c r="AH129" s="300">
        <f t="shared" si="39"/>
        <v>1.35</v>
      </c>
      <c r="AI129" s="448">
        <f t="shared" si="39"/>
        <v>0.5</v>
      </c>
      <c r="AJ129" s="317">
        <f>IF(COUNT(AJ115:AJ128)=0,0,SUM(AJ115:AJ128)/COUNTA(AK117:AK128,AK131:AK132))</f>
        <v>7.857142857142857</v>
      </c>
      <c r="AK129" s="231">
        <f>IF(COUNT(AK115:AK128)=0,"",AVERAGE(AK115:AK128))</f>
        <v>52.333333333333336</v>
      </c>
      <c r="AL129" s="231">
        <f>IF(COUNT(AL115:AL128)=0,"",AVERAGE(AL115:AL128))</f>
        <v>68.66666666666667</v>
      </c>
      <c r="AM129" s="231">
        <f>IF(COUNT(AM115:AM128)=0,"",AVERAGE(AM115:AM128))</f>
        <v>66.16666666666667</v>
      </c>
      <c r="AN129" s="231">
        <f>IF(COUNT(AN115:AN128)=0,"",AVERAGE(AN115:AN128))</f>
        <v>66.83333333333333</v>
      </c>
      <c r="AO129" s="231">
        <f>IF(COUNT(AO115:AO128)=0,"",AVERAGE(AO115:AO128))</f>
        <v>14.5</v>
      </c>
      <c r="AP129" s="342">
        <f>SUM(AP115:AP128)</f>
        <v>2</v>
      </c>
      <c r="AQ129" s="367"/>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232"/>
      <c r="BZ129" s="23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32"/>
      <c r="DQ129" s="232"/>
      <c r="DR129" s="232"/>
      <c r="DS129" s="232"/>
      <c r="DT129" s="232"/>
      <c r="DU129" s="232"/>
      <c r="DV129" s="232"/>
      <c r="DW129" s="232"/>
      <c r="DX129" s="232"/>
      <c r="DY129" s="232"/>
      <c r="DZ129" s="232"/>
      <c r="EA129" s="232"/>
      <c r="EB129" s="232"/>
      <c r="EC129" s="232"/>
      <c r="ED129" s="232"/>
      <c r="EE129" s="232"/>
      <c r="EF129" s="232"/>
      <c r="EG129" s="232"/>
      <c r="EH129" s="232"/>
      <c r="EI129" s="232"/>
      <c r="EJ129" s="232"/>
      <c r="EK129" s="232"/>
      <c r="EL129" s="232"/>
      <c r="EM129" s="232"/>
      <c r="EN129" s="232"/>
      <c r="EO129" s="232"/>
      <c r="EP129" s="232"/>
      <c r="EQ129" s="232"/>
      <c r="ER129" s="232"/>
      <c r="ES129" s="232"/>
      <c r="ET129" s="232"/>
      <c r="EU129" s="232"/>
      <c r="EV129" s="232"/>
      <c r="EW129" s="232"/>
      <c r="EX129" s="232"/>
      <c r="EY129" s="232"/>
      <c r="EZ129" s="232"/>
      <c r="FA129" s="232"/>
      <c r="FB129" s="232"/>
      <c r="FC129" s="232"/>
      <c r="FD129" s="232"/>
      <c r="FE129" s="232"/>
      <c r="FF129" s="232"/>
      <c r="FG129" s="232"/>
      <c r="FH129" s="232"/>
      <c r="FI129" s="232"/>
      <c r="FJ129" s="232"/>
      <c r="FK129" s="232"/>
      <c r="FL129" s="232"/>
      <c r="FM129" s="232"/>
      <c r="FN129" s="232"/>
      <c r="FO129" s="232"/>
      <c r="FP129" s="232"/>
      <c r="FQ129" s="232"/>
      <c r="FR129" s="232"/>
      <c r="FS129" s="232"/>
      <c r="FT129" s="232"/>
      <c r="FU129" s="232"/>
      <c r="FV129" s="232"/>
      <c r="FW129" s="232"/>
      <c r="FX129" s="232"/>
      <c r="FY129" s="232"/>
      <c r="FZ129" s="232"/>
      <c r="GA129" s="232"/>
      <c r="GB129" s="232"/>
      <c r="GC129" s="232"/>
      <c r="GD129" s="232"/>
      <c r="GE129" s="232"/>
      <c r="GF129" s="232"/>
      <c r="GG129" s="232"/>
      <c r="GH129" s="232"/>
      <c r="GI129" s="232"/>
      <c r="GJ129" s="232"/>
      <c r="GK129" s="232"/>
      <c r="GL129" s="232"/>
      <c r="GM129" s="232"/>
      <c r="GN129" s="232"/>
      <c r="GO129" s="232"/>
      <c r="GP129" s="232"/>
      <c r="GQ129" s="232"/>
      <c r="GR129" s="232"/>
      <c r="GS129" s="232"/>
      <c r="GT129" s="232"/>
      <c r="GU129" s="232"/>
      <c r="GV129" s="232"/>
      <c r="GW129" s="232"/>
      <c r="GX129" s="232"/>
      <c r="GY129" s="232"/>
      <c r="GZ129" s="232"/>
      <c r="HA129" s="232"/>
      <c r="HB129" s="232"/>
      <c r="HC129" s="232"/>
      <c r="HD129" s="232"/>
      <c r="HE129" s="232"/>
      <c r="HF129" s="232"/>
      <c r="HG129" s="232"/>
      <c r="HH129" s="232"/>
      <c r="HI129" s="232"/>
      <c r="HJ129" s="232"/>
      <c r="HK129" s="232"/>
      <c r="HL129" s="232"/>
      <c r="HM129" s="232"/>
      <c r="HN129" s="232"/>
      <c r="HO129" s="232"/>
      <c r="HP129" s="232"/>
      <c r="HQ129" s="232"/>
      <c r="HR129" s="232"/>
      <c r="HS129" s="232"/>
      <c r="HT129" s="232"/>
      <c r="HU129" s="232"/>
      <c r="HV129" s="232"/>
      <c r="HW129" s="232"/>
      <c r="HX129" s="232"/>
      <c r="HY129" s="232"/>
      <c r="HZ129" s="232"/>
    </row>
    <row r="130" spans="1:234" s="232" customFormat="1" ht="10.5" customHeight="1" thickBot="1">
      <c r="A130" s="473"/>
      <c r="B130" s="474"/>
      <c r="C130" s="297">
        <f>SUM(C115:C128)</f>
        <v>860</v>
      </c>
      <c r="D130" s="288">
        <f>SUM(D115:D128)</f>
        <v>676</v>
      </c>
      <c r="E130" s="233">
        <f aca="true" t="shared" si="40" ref="E130:J130">SUM(E115:E128)</f>
        <v>37</v>
      </c>
      <c r="F130" s="233">
        <f t="shared" si="40"/>
        <v>52</v>
      </c>
      <c r="G130" s="233">
        <f t="shared" si="40"/>
        <v>0</v>
      </c>
      <c r="H130" s="233">
        <f t="shared" si="40"/>
        <v>0</v>
      </c>
      <c r="I130" s="233">
        <f t="shared" si="40"/>
        <v>95</v>
      </c>
      <c r="J130" s="233">
        <f t="shared" si="40"/>
        <v>0</v>
      </c>
      <c r="K130" s="234"/>
      <c r="L130" s="235"/>
      <c r="M130" s="236"/>
      <c r="N130" s="237"/>
      <c r="O130" s="477"/>
      <c r="P130" s="478"/>
      <c r="Q130" s="238">
        <f>IF(C130=0,"",Q129/C130*60)</f>
        <v>9.251162790697675</v>
      </c>
      <c r="R130" s="239"/>
      <c r="S130" s="239"/>
      <c r="T130" s="240"/>
      <c r="U130" s="240"/>
      <c r="V130" s="235"/>
      <c r="W130" s="234"/>
      <c r="X130" s="237"/>
      <c r="Y130" s="241"/>
      <c r="Z130" s="314">
        <f>SUM(Z115:Z128)</f>
        <v>0</v>
      </c>
      <c r="AA130" s="315">
        <f>SUM(AA115:AA128)</f>
        <v>0</v>
      </c>
      <c r="AB130" s="288">
        <f>SUM(AB115:AB128)</f>
        <v>541</v>
      </c>
      <c r="AC130" s="288">
        <f aca="true" t="shared" si="41" ref="AC130:AI130">SUM(AC115:AC128)</f>
        <v>0</v>
      </c>
      <c r="AD130" s="288">
        <f t="shared" si="41"/>
        <v>174</v>
      </c>
      <c r="AE130" s="288">
        <f t="shared" si="41"/>
        <v>0</v>
      </c>
      <c r="AF130" s="288">
        <f t="shared" si="41"/>
        <v>0</v>
      </c>
      <c r="AG130" s="288">
        <f t="shared" si="41"/>
        <v>0</v>
      </c>
      <c r="AH130" s="288">
        <f t="shared" si="41"/>
        <v>95</v>
      </c>
      <c r="AI130" s="449">
        <f t="shared" si="41"/>
        <v>50</v>
      </c>
      <c r="AJ130" s="235"/>
      <c r="AK130" s="241"/>
      <c r="AL130" s="314"/>
      <c r="AM130" s="343"/>
      <c r="AN130" s="343"/>
      <c r="AO130" s="315"/>
      <c r="AP130" s="344"/>
      <c r="AQ130" s="368"/>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242"/>
      <c r="BR130" s="242"/>
      <c r="BS130" s="242"/>
      <c r="BT130" s="242"/>
      <c r="BU130" s="242"/>
      <c r="BV130" s="242"/>
      <c r="BW130" s="242"/>
      <c r="BX130" s="242"/>
      <c r="BY130" s="242"/>
      <c r="BZ130" s="2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42"/>
      <c r="DQ130" s="242"/>
      <c r="DR130" s="242"/>
      <c r="DS130" s="242"/>
      <c r="DT130" s="242"/>
      <c r="DU130" s="242"/>
      <c r="DV130" s="242"/>
      <c r="DW130" s="242"/>
      <c r="DX130" s="242"/>
      <c r="DY130" s="242"/>
      <c r="DZ130" s="242"/>
      <c r="EA130" s="242"/>
      <c r="EB130" s="242"/>
      <c r="EC130" s="242"/>
      <c r="ED130" s="242"/>
      <c r="EE130" s="242"/>
      <c r="EF130" s="242"/>
      <c r="EG130" s="242"/>
      <c r="EH130" s="242"/>
      <c r="EI130" s="242"/>
      <c r="EJ130" s="242"/>
      <c r="EK130" s="242"/>
      <c r="EL130" s="242"/>
      <c r="EM130" s="242"/>
      <c r="EN130" s="242"/>
      <c r="EO130" s="242"/>
      <c r="EP130" s="242"/>
      <c r="EQ130" s="242"/>
      <c r="ER130" s="242"/>
      <c r="ES130" s="242"/>
      <c r="ET130" s="242"/>
      <c r="EU130" s="242"/>
      <c r="EV130" s="242"/>
      <c r="EW130" s="242"/>
      <c r="EX130" s="242"/>
      <c r="EY130" s="242"/>
      <c r="EZ130" s="242"/>
      <c r="FA130" s="242"/>
      <c r="FB130" s="242"/>
      <c r="FC130" s="242"/>
      <c r="FD130" s="242"/>
      <c r="FE130" s="242"/>
      <c r="FF130" s="242"/>
      <c r="FG130" s="242"/>
      <c r="FH130" s="242"/>
      <c r="FI130" s="242"/>
      <c r="FJ130" s="242"/>
      <c r="FK130" s="242"/>
      <c r="FL130" s="242"/>
      <c r="FM130" s="242"/>
      <c r="FN130" s="242"/>
      <c r="FO130" s="242"/>
      <c r="FP130" s="242"/>
      <c r="FQ130" s="242"/>
      <c r="FR130" s="242"/>
      <c r="FS130" s="242"/>
      <c r="FT130" s="242"/>
      <c r="FU130" s="242"/>
      <c r="FV130" s="242"/>
      <c r="FW130" s="242"/>
      <c r="FX130" s="242"/>
      <c r="FY130" s="242"/>
      <c r="FZ130" s="242"/>
      <c r="GA130" s="242"/>
      <c r="GB130" s="242"/>
      <c r="GC130" s="242"/>
      <c r="GD130" s="242"/>
      <c r="GE130" s="242"/>
      <c r="GF130" s="242"/>
      <c r="GG130" s="242"/>
      <c r="GH130" s="242"/>
      <c r="GI130" s="242"/>
      <c r="GJ130" s="242"/>
      <c r="GK130" s="242"/>
      <c r="GL130" s="242"/>
      <c r="GM130" s="242"/>
      <c r="GN130" s="242"/>
      <c r="GO130" s="242"/>
      <c r="GP130" s="242"/>
      <c r="GQ130" s="242"/>
      <c r="GR130" s="242"/>
      <c r="GS130" s="242"/>
      <c r="GT130" s="242"/>
      <c r="GU130" s="242"/>
      <c r="GV130" s="242"/>
      <c r="GW130" s="242"/>
      <c r="GX130" s="242"/>
      <c r="GY130" s="242"/>
      <c r="GZ130" s="242"/>
      <c r="HA130" s="242"/>
      <c r="HB130" s="242"/>
      <c r="HC130" s="242"/>
      <c r="HD130" s="242"/>
      <c r="HE130" s="242"/>
      <c r="HF130" s="242"/>
      <c r="HG130" s="242"/>
      <c r="HH130" s="242"/>
      <c r="HI130" s="242"/>
      <c r="HJ130" s="242"/>
      <c r="HK130" s="242"/>
      <c r="HL130" s="242"/>
      <c r="HM130" s="242"/>
      <c r="HN130" s="242"/>
      <c r="HO130" s="242"/>
      <c r="HP130" s="242"/>
      <c r="HQ130" s="242"/>
      <c r="HR130" s="242"/>
      <c r="HS130" s="242"/>
      <c r="HT130" s="242"/>
      <c r="HU130" s="242"/>
      <c r="HV130" s="242"/>
      <c r="HW130" s="242"/>
      <c r="HX130" s="242"/>
      <c r="HY130" s="242"/>
      <c r="HZ130" s="242"/>
    </row>
    <row r="131" spans="1:234" s="242" customFormat="1" ht="10.5" customHeight="1" thickBot="1">
      <c r="A131" s="469" t="s">
        <v>51</v>
      </c>
      <c r="B131" s="470">
        <f>B127+1</f>
        <v>38712</v>
      </c>
      <c r="C131" s="293">
        <f>SUM(D131:J132)</f>
        <v>122</v>
      </c>
      <c r="D131" s="284">
        <v>61</v>
      </c>
      <c r="E131" s="80">
        <v>61</v>
      </c>
      <c r="F131" s="80"/>
      <c r="G131" s="80"/>
      <c r="H131" s="80"/>
      <c r="I131" s="80"/>
      <c r="J131" s="81"/>
      <c r="K131" s="28" t="s">
        <v>565</v>
      </c>
      <c r="L131" s="30">
        <v>8</v>
      </c>
      <c r="M131" s="82" t="s">
        <v>100</v>
      </c>
      <c r="N131" s="83">
        <v>12</v>
      </c>
      <c r="O131" s="214" t="s">
        <v>29</v>
      </c>
      <c r="P131" s="223"/>
      <c r="Q131" s="318">
        <f>SUM(R131:R132,T131:T132)+SUM(S131:S132)*1.5+SUM(U131:U132)/3+SUM(V131:V132)*0.6</f>
        <v>30</v>
      </c>
      <c r="R131" s="70"/>
      <c r="S131" s="70"/>
      <c r="T131" s="29">
        <v>30</v>
      </c>
      <c r="U131" s="29"/>
      <c r="V131" s="30"/>
      <c r="W131" s="28">
        <v>148</v>
      </c>
      <c r="X131" s="83">
        <v>156</v>
      </c>
      <c r="Y131" s="140"/>
      <c r="Z131" s="185"/>
      <c r="AA131" s="34"/>
      <c r="AB131" s="32">
        <v>122</v>
      </c>
      <c r="AC131" s="33"/>
      <c r="AD131" s="33"/>
      <c r="AE131" s="33"/>
      <c r="AF131" s="33"/>
      <c r="AG131" s="33"/>
      <c r="AH131" s="33"/>
      <c r="AI131" s="34"/>
      <c r="AJ131" s="30"/>
      <c r="AK131" s="180">
        <v>51</v>
      </c>
      <c r="AL131" s="185">
        <v>65</v>
      </c>
      <c r="AM131" s="33">
        <v>64</v>
      </c>
      <c r="AN131" s="351">
        <v>65</v>
      </c>
      <c r="AO131" s="34">
        <f>AN131-AK131</f>
        <v>14</v>
      </c>
      <c r="AP131" s="352"/>
      <c r="AQ131" s="489" t="s">
        <v>596</v>
      </c>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c r="FJ131" s="59"/>
      <c r="FK131" s="59"/>
      <c r="FL131" s="59"/>
      <c r="FM131" s="59"/>
      <c r="FN131" s="59"/>
      <c r="FO131" s="59"/>
      <c r="FP131" s="59"/>
      <c r="FQ131" s="59"/>
      <c r="FR131" s="59"/>
      <c r="FS131" s="59"/>
      <c r="FT131" s="59"/>
      <c r="FU131" s="59"/>
      <c r="FV131" s="59"/>
      <c r="FW131" s="59"/>
      <c r="FX131" s="59"/>
      <c r="FY131" s="59"/>
      <c r="FZ131" s="59"/>
      <c r="GA131" s="59"/>
      <c r="GB131" s="59"/>
      <c r="GC131" s="59"/>
      <c r="GD131" s="59"/>
      <c r="GE131" s="59"/>
      <c r="GF131" s="59"/>
      <c r="GG131" s="59"/>
      <c r="GH131" s="59"/>
      <c r="GI131" s="59"/>
      <c r="GJ131" s="59"/>
      <c r="GK131" s="59"/>
      <c r="GL131" s="59"/>
      <c r="GM131" s="59"/>
      <c r="GN131" s="59"/>
      <c r="GO131" s="59"/>
      <c r="GP131" s="59"/>
      <c r="GQ131" s="59"/>
      <c r="GR131" s="59"/>
      <c r="GS131" s="59"/>
      <c r="GT131" s="59"/>
      <c r="GU131" s="59"/>
      <c r="GV131" s="59"/>
      <c r="GW131" s="59"/>
      <c r="GX131" s="59"/>
      <c r="GY131" s="59"/>
      <c r="GZ131" s="59"/>
      <c r="HA131" s="59"/>
      <c r="HB131" s="59"/>
      <c r="HC131" s="59"/>
      <c r="HD131" s="59"/>
      <c r="HE131" s="59"/>
      <c r="HF131" s="59"/>
      <c r="HG131" s="59"/>
      <c r="HH131" s="59"/>
      <c r="HI131" s="59"/>
      <c r="HJ131" s="59"/>
      <c r="HK131" s="59"/>
      <c r="HL131" s="59"/>
      <c r="HM131" s="59"/>
      <c r="HN131" s="59"/>
      <c r="HO131" s="59"/>
      <c r="HP131" s="59"/>
      <c r="HQ131" s="59"/>
      <c r="HR131" s="59"/>
      <c r="HS131" s="59"/>
      <c r="HT131" s="59"/>
      <c r="HU131" s="59"/>
      <c r="HV131" s="59"/>
      <c r="HW131" s="59"/>
      <c r="HX131" s="59"/>
      <c r="HY131" s="59"/>
      <c r="HZ131" s="59"/>
    </row>
    <row r="132" spans="1:234" ht="10.5" customHeight="1">
      <c r="A132" s="467"/>
      <c r="B132" s="468"/>
      <c r="C132" s="292"/>
      <c r="D132" s="283"/>
      <c r="E132" s="87"/>
      <c r="F132" s="87"/>
      <c r="G132" s="87"/>
      <c r="H132" s="87"/>
      <c r="I132" s="87"/>
      <c r="J132" s="88"/>
      <c r="K132" s="89"/>
      <c r="L132" s="90"/>
      <c r="M132" s="91"/>
      <c r="N132" s="92"/>
      <c r="O132" s="215"/>
      <c r="P132" s="224"/>
      <c r="Q132" s="319"/>
      <c r="R132" s="93"/>
      <c r="S132" s="93"/>
      <c r="T132" s="94"/>
      <c r="U132" s="94"/>
      <c r="V132" s="90"/>
      <c r="W132" s="89"/>
      <c r="X132" s="92"/>
      <c r="Y132" s="182"/>
      <c r="Z132" s="184"/>
      <c r="AA132" s="306"/>
      <c r="AB132" s="442"/>
      <c r="AC132" s="349"/>
      <c r="AD132" s="349"/>
      <c r="AE132" s="349"/>
      <c r="AF132" s="349"/>
      <c r="AG132" s="349"/>
      <c r="AH132" s="349"/>
      <c r="AI132" s="306"/>
      <c r="AJ132" s="90">
        <v>8</v>
      </c>
      <c r="AK132" s="182"/>
      <c r="AL132" s="184"/>
      <c r="AM132" s="349"/>
      <c r="AN132" s="349"/>
      <c r="AO132" s="306"/>
      <c r="AP132" s="350">
        <v>3</v>
      </c>
      <c r="AQ132" s="490"/>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c r="BY132" s="95"/>
      <c r="BZ132" s="95"/>
      <c r="CA132" s="95"/>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c r="DK132" s="95"/>
      <c r="DL132" s="95"/>
      <c r="DM132" s="95"/>
      <c r="DN132" s="95"/>
      <c r="DO132" s="95"/>
      <c r="DP132" s="95"/>
      <c r="DQ132" s="95"/>
      <c r="DR132" s="95"/>
      <c r="DS132" s="95"/>
      <c r="DT132" s="95"/>
      <c r="DU132" s="95"/>
      <c r="DV132" s="95"/>
      <c r="DW132" s="95"/>
      <c r="DX132" s="95"/>
      <c r="DY132" s="95"/>
      <c r="DZ132" s="95"/>
      <c r="EA132" s="95"/>
      <c r="EB132" s="95"/>
      <c r="EC132" s="95"/>
      <c r="ED132" s="95"/>
      <c r="EE132" s="95"/>
      <c r="EF132" s="95"/>
      <c r="EG132" s="95"/>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N132" s="95"/>
      <c r="FO132" s="95"/>
      <c r="FP132" s="95"/>
      <c r="FQ132" s="95"/>
      <c r="FR132" s="95"/>
      <c r="FS132" s="95"/>
      <c r="FT132" s="95"/>
      <c r="FU132" s="95"/>
      <c r="FV132" s="95"/>
      <c r="FW132" s="95"/>
      <c r="FX132" s="95"/>
      <c r="FY132" s="95"/>
      <c r="FZ132" s="95"/>
      <c r="GA132" s="95"/>
      <c r="GB132" s="95"/>
      <c r="GC132" s="95"/>
      <c r="GD132" s="95"/>
      <c r="GE132" s="95"/>
      <c r="GF132" s="95"/>
      <c r="GG132" s="95"/>
      <c r="GH132" s="95"/>
      <c r="GI132" s="95"/>
      <c r="GJ132" s="95"/>
      <c r="GK132" s="95"/>
      <c r="GL132" s="95"/>
      <c r="GM132" s="95"/>
      <c r="GN132" s="95"/>
      <c r="GO132" s="95"/>
      <c r="GP132" s="95"/>
      <c r="GQ132" s="95"/>
      <c r="GR132" s="95"/>
      <c r="GS132" s="95"/>
      <c r="GT132" s="95"/>
      <c r="GU132" s="95"/>
      <c r="GV132" s="95"/>
      <c r="GW132" s="95"/>
      <c r="GX132" s="95"/>
      <c r="GY132" s="95"/>
      <c r="GZ132" s="95"/>
      <c r="HA132" s="95"/>
      <c r="HB132" s="95"/>
      <c r="HC132" s="95"/>
      <c r="HD132" s="95"/>
      <c r="HE132" s="95"/>
      <c r="HF132" s="95"/>
      <c r="HG132" s="95"/>
      <c r="HH132" s="95"/>
      <c r="HI132" s="95"/>
      <c r="HJ132" s="95"/>
      <c r="HK132" s="95"/>
      <c r="HL132" s="95"/>
      <c r="HM132" s="95"/>
      <c r="HN132" s="95"/>
      <c r="HO132" s="95"/>
      <c r="HP132" s="95"/>
      <c r="HQ132" s="95"/>
      <c r="HR132" s="95"/>
      <c r="HS132" s="95"/>
      <c r="HT132" s="95"/>
      <c r="HU132" s="95"/>
      <c r="HV132" s="95"/>
      <c r="HW132" s="95"/>
      <c r="HX132" s="95"/>
      <c r="HY132" s="95"/>
      <c r="HZ132" s="95"/>
    </row>
    <row r="133" spans="1:234" s="95" customFormat="1" ht="10.5" customHeight="1">
      <c r="A133" s="463" t="s">
        <v>59</v>
      </c>
      <c r="B133" s="465">
        <f>B131+1</f>
        <v>38713</v>
      </c>
      <c r="C133" s="293">
        <f>SUM(D133:J134)</f>
        <v>30</v>
      </c>
      <c r="D133" s="284">
        <v>30</v>
      </c>
      <c r="E133" s="80"/>
      <c r="F133" s="80"/>
      <c r="G133" s="80"/>
      <c r="H133" s="80"/>
      <c r="I133" s="80"/>
      <c r="J133" s="81"/>
      <c r="K133" s="28"/>
      <c r="L133" s="30">
        <v>9</v>
      </c>
      <c r="M133" s="82" t="s">
        <v>100</v>
      </c>
      <c r="N133" s="83">
        <v>11</v>
      </c>
      <c r="O133" s="211" t="s">
        <v>597</v>
      </c>
      <c r="P133" s="221"/>
      <c r="Q133" s="318">
        <f>SUM(R133:R134,T133:T134)+SUM(S133:S134)*1.5+SUM(U133:U134)/3+SUM(V133:V134)*0.6</f>
        <v>0</v>
      </c>
      <c r="R133" s="70"/>
      <c r="S133" s="70"/>
      <c r="T133" s="29"/>
      <c r="U133" s="29"/>
      <c r="V133" s="30"/>
      <c r="W133" s="28"/>
      <c r="X133" s="83"/>
      <c r="Y133" s="140"/>
      <c r="Z133" s="185"/>
      <c r="AA133" s="34"/>
      <c r="AB133" s="32"/>
      <c r="AC133" s="33"/>
      <c r="AD133" s="33"/>
      <c r="AE133" s="33"/>
      <c r="AF133" s="33"/>
      <c r="AG133" s="33"/>
      <c r="AH133" s="33"/>
      <c r="AI133" s="34">
        <v>30</v>
      </c>
      <c r="AJ133" s="30"/>
      <c r="AK133" s="180">
        <v>51</v>
      </c>
      <c r="AL133" s="185">
        <v>61</v>
      </c>
      <c r="AM133" s="33">
        <v>55</v>
      </c>
      <c r="AN133" s="33">
        <v>60</v>
      </c>
      <c r="AO133" s="34">
        <f>AN133-AK133</f>
        <v>9</v>
      </c>
      <c r="AP133" s="352"/>
      <c r="AQ133" s="491" t="s">
        <v>598</v>
      </c>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c r="FJ133" s="59"/>
      <c r="FK133" s="59"/>
      <c r="FL133" s="59"/>
      <c r="FM133" s="59"/>
      <c r="FN133" s="59"/>
      <c r="FO133" s="59"/>
      <c r="FP133" s="59"/>
      <c r="FQ133" s="59"/>
      <c r="FR133" s="59"/>
      <c r="FS133" s="59"/>
      <c r="FT133" s="59"/>
      <c r="FU133" s="59"/>
      <c r="FV133" s="59"/>
      <c r="FW133" s="59"/>
      <c r="FX133" s="59"/>
      <c r="FY133" s="59"/>
      <c r="FZ133" s="59"/>
      <c r="GA133" s="59"/>
      <c r="GB133" s="59"/>
      <c r="GC133" s="59"/>
      <c r="GD133" s="59"/>
      <c r="GE133" s="59"/>
      <c r="GF133" s="59"/>
      <c r="GG133" s="59"/>
      <c r="GH133" s="59"/>
      <c r="GI133" s="59"/>
      <c r="GJ133" s="59"/>
      <c r="GK133" s="59"/>
      <c r="GL133" s="59"/>
      <c r="GM133" s="59"/>
      <c r="GN133" s="59"/>
      <c r="GO133" s="59"/>
      <c r="GP133" s="59"/>
      <c r="GQ133" s="59"/>
      <c r="GR133" s="59"/>
      <c r="GS133" s="59"/>
      <c r="GT133" s="59"/>
      <c r="GU133" s="59"/>
      <c r="GV133" s="59"/>
      <c r="GW133" s="59"/>
      <c r="GX133" s="59"/>
      <c r="GY133" s="59"/>
      <c r="GZ133" s="59"/>
      <c r="HA133" s="59"/>
      <c r="HB133" s="59"/>
      <c r="HC133" s="59"/>
      <c r="HD133" s="59"/>
      <c r="HE133" s="59"/>
      <c r="HF133" s="59"/>
      <c r="HG133" s="59"/>
      <c r="HH133" s="59"/>
      <c r="HI133" s="59"/>
      <c r="HJ133" s="59"/>
      <c r="HK133" s="59"/>
      <c r="HL133" s="59"/>
      <c r="HM133" s="59"/>
      <c r="HN133" s="59"/>
      <c r="HO133" s="59"/>
      <c r="HP133" s="59"/>
      <c r="HQ133" s="59"/>
      <c r="HR133" s="59"/>
      <c r="HS133" s="59"/>
      <c r="HT133" s="59"/>
      <c r="HU133" s="59"/>
      <c r="HV133" s="59"/>
      <c r="HW133" s="59"/>
      <c r="HX133" s="59"/>
      <c r="HY133" s="59"/>
      <c r="HZ133" s="59"/>
    </row>
    <row r="134" spans="1:234" ht="10.5" customHeight="1">
      <c r="A134" s="467"/>
      <c r="B134" s="468"/>
      <c r="C134" s="292"/>
      <c r="D134" s="283"/>
      <c r="E134" s="87"/>
      <c r="F134" s="87"/>
      <c r="G134" s="87"/>
      <c r="H134" s="87"/>
      <c r="I134" s="87"/>
      <c r="J134" s="88"/>
      <c r="K134" s="89"/>
      <c r="L134" s="90"/>
      <c r="M134" s="91"/>
      <c r="N134" s="92"/>
      <c r="O134" s="212"/>
      <c r="P134" s="222"/>
      <c r="Q134" s="319"/>
      <c r="R134" s="93"/>
      <c r="S134" s="93"/>
      <c r="T134" s="94"/>
      <c r="U134" s="94"/>
      <c r="V134" s="90"/>
      <c r="W134" s="89"/>
      <c r="X134" s="92"/>
      <c r="Y134" s="182"/>
      <c r="Z134" s="184"/>
      <c r="AA134" s="306"/>
      <c r="AB134" s="442"/>
      <c r="AC134" s="349"/>
      <c r="AD134" s="349"/>
      <c r="AE134" s="349"/>
      <c r="AF134" s="349"/>
      <c r="AG134" s="349"/>
      <c r="AH134" s="349"/>
      <c r="AI134" s="306"/>
      <c r="AJ134" s="90">
        <v>8</v>
      </c>
      <c r="AK134" s="182"/>
      <c r="AL134" s="184"/>
      <c r="AM134" s="349"/>
      <c r="AN134" s="349"/>
      <c r="AO134" s="306"/>
      <c r="AP134" s="350"/>
      <c r="AQ134" s="490"/>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5"/>
      <c r="FY134" s="95"/>
      <c r="FZ134" s="95"/>
      <c r="GA134" s="95"/>
      <c r="GB134" s="95"/>
      <c r="GC134" s="95"/>
      <c r="GD134" s="95"/>
      <c r="GE134" s="95"/>
      <c r="GF134" s="95"/>
      <c r="GG134" s="95"/>
      <c r="GH134" s="95"/>
      <c r="GI134" s="95"/>
      <c r="GJ134" s="95"/>
      <c r="GK134" s="95"/>
      <c r="GL134" s="95"/>
      <c r="GM134" s="95"/>
      <c r="GN134" s="95"/>
      <c r="GO134" s="95"/>
      <c r="GP134" s="95"/>
      <c r="GQ134" s="95"/>
      <c r="GR134" s="95"/>
      <c r="GS134" s="95"/>
      <c r="GT134" s="95"/>
      <c r="GU134" s="95"/>
      <c r="GV134" s="95"/>
      <c r="GW134" s="95"/>
      <c r="GX134" s="95"/>
      <c r="GY134" s="95"/>
      <c r="GZ134" s="95"/>
      <c r="HA134" s="95"/>
      <c r="HB134" s="95"/>
      <c r="HC134" s="95"/>
      <c r="HD134" s="95"/>
      <c r="HE134" s="95"/>
      <c r="HF134" s="95"/>
      <c r="HG134" s="95"/>
      <c r="HH134" s="95"/>
      <c r="HI134" s="95"/>
      <c r="HJ134" s="95"/>
      <c r="HK134" s="95"/>
      <c r="HL134" s="95"/>
      <c r="HM134" s="95"/>
      <c r="HN134" s="95"/>
      <c r="HO134" s="95"/>
      <c r="HP134" s="95"/>
      <c r="HQ134" s="95"/>
      <c r="HR134" s="95"/>
      <c r="HS134" s="95"/>
      <c r="HT134" s="95"/>
      <c r="HU134" s="95"/>
      <c r="HV134" s="95"/>
      <c r="HW134" s="95"/>
      <c r="HX134" s="95"/>
      <c r="HY134" s="95"/>
      <c r="HZ134" s="95"/>
    </row>
    <row r="135" spans="1:234" s="95" customFormat="1" ht="10.5" customHeight="1">
      <c r="A135" s="463" t="s">
        <v>60</v>
      </c>
      <c r="B135" s="465">
        <f>B133+1</f>
        <v>38714</v>
      </c>
      <c r="C135" s="293">
        <f>SUM(D135:J136)</f>
        <v>94</v>
      </c>
      <c r="D135" s="284">
        <v>64</v>
      </c>
      <c r="E135" s="80"/>
      <c r="F135" s="80"/>
      <c r="G135" s="80"/>
      <c r="H135" s="80"/>
      <c r="I135" s="80"/>
      <c r="J135" s="81"/>
      <c r="K135" s="28"/>
      <c r="L135" s="30">
        <v>9</v>
      </c>
      <c r="M135" s="82" t="s">
        <v>100</v>
      </c>
      <c r="N135" s="83">
        <v>11</v>
      </c>
      <c r="O135" s="211" t="s">
        <v>599</v>
      </c>
      <c r="P135" s="221"/>
      <c r="Q135" s="318">
        <f>SUM(R135:R136,T135:T136)+SUM(S135:S136)*1.5+SUM(U135:U136)/3+SUM(V135:V136)*0.6</f>
        <v>9</v>
      </c>
      <c r="R135" s="70"/>
      <c r="S135" s="70"/>
      <c r="T135" s="29"/>
      <c r="U135" s="29"/>
      <c r="V135" s="30">
        <v>15</v>
      </c>
      <c r="W135" s="28"/>
      <c r="X135" s="83"/>
      <c r="Y135" s="140"/>
      <c r="Z135" s="185"/>
      <c r="AA135" s="34"/>
      <c r="AB135" s="32"/>
      <c r="AC135" s="33"/>
      <c r="AD135" s="33">
        <v>64</v>
      </c>
      <c r="AE135" s="33"/>
      <c r="AF135" s="33"/>
      <c r="AG135" s="33"/>
      <c r="AH135" s="33"/>
      <c r="AI135" s="34"/>
      <c r="AJ135" s="30"/>
      <c r="AK135" s="180">
        <v>47</v>
      </c>
      <c r="AL135" s="185">
        <v>57</v>
      </c>
      <c r="AM135" s="33">
        <v>49</v>
      </c>
      <c r="AN135" s="33">
        <v>54</v>
      </c>
      <c r="AO135" s="34">
        <f>AN135-AK135</f>
        <v>7</v>
      </c>
      <c r="AP135" s="352"/>
      <c r="AQ135" s="491" t="s">
        <v>332</v>
      </c>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c r="FJ135" s="59"/>
      <c r="FK135" s="59"/>
      <c r="FL135" s="59"/>
      <c r="FM135" s="59"/>
      <c r="FN135" s="59"/>
      <c r="FO135" s="59"/>
      <c r="FP135" s="59"/>
      <c r="FQ135" s="59"/>
      <c r="FR135" s="59"/>
      <c r="FS135" s="59"/>
      <c r="FT135" s="59"/>
      <c r="FU135" s="59"/>
      <c r="FV135" s="59"/>
      <c r="FW135" s="59"/>
      <c r="FX135" s="59"/>
      <c r="FY135" s="59"/>
      <c r="FZ135" s="59"/>
      <c r="GA135" s="59"/>
      <c r="GB135" s="59"/>
      <c r="GC135" s="59"/>
      <c r="GD135" s="59"/>
      <c r="GE135" s="59"/>
      <c r="GF135" s="59"/>
      <c r="GG135" s="59"/>
      <c r="GH135" s="59"/>
      <c r="GI135" s="59"/>
      <c r="GJ135" s="59"/>
      <c r="GK135" s="59"/>
      <c r="GL135" s="59"/>
      <c r="GM135" s="59"/>
      <c r="GN135" s="59"/>
      <c r="GO135" s="59"/>
      <c r="GP135" s="59"/>
      <c r="GQ135" s="59"/>
      <c r="GR135" s="59"/>
      <c r="GS135" s="59"/>
      <c r="GT135" s="59"/>
      <c r="GU135" s="59"/>
      <c r="GV135" s="59"/>
      <c r="GW135" s="59"/>
      <c r="GX135" s="59"/>
      <c r="GY135" s="59"/>
      <c r="GZ135" s="59"/>
      <c r="HA135" s="59"/>
      <c r="HB135" s="59"/>
      <c r="HC135" s="59"/>
      <c r="HD135" s="59"/>
      <c r="HE135" s="59"/>
      <c r="HF135" s="59"/>
      <c r="HG135" s="59"/>
      <c r="HH135" s="59"/>
      <c r="HI135" s="59"/>
      <c r="HJ135" s="59"/>
      <c r="HK135" s="59"/>
      <c r="HL135" s="59"/>
      <c r="HM135" s="59"/>
      <c r="HN135" s="59"/>
      <c r="HO135" s="59"/>
      <c r="HP135" s="59"/>
      <c r="HQ135" s="59"/>
      <c r="HR135" s="59"/>
      <c r="HS135" s="59"/>
      <c r="HT135" s="59"/>
      <c r="HU135" s="59"/>
      <c r="HV135" s="59"/>
      <c r="HW135" s="59"/>
      <c r="HX135" s="59"/>
      <c r="HY135" s="59"/>
      <c r="HZ135" s="59"/>
    </row>
    <row r="136" spans="1:234" ht="10.5" customHeight="1">
      <c r="A136" s="467"/>
      <c r="B136" s="468"/>
      <c r="C136" s="294"/>
      <c r="D136" s="283">
        <v>30</v>
      </c>
      <c r="E136" s="87"/>
      <c r="F136" s="87"/>
      <c r="G136" s="87"/>
      <c r="H136" s="87"/>
      <c r="I136" s="87"/>
      <c r="J136" s="88"/>
      <c r="K136" s="89"/>
      <c r="L136" s="90">
        <v>7</v>
      </c>
      <c r="M136" s="91" t="s">
        <v>97</v>
      </c>
      <c r="N136" s="92">
        <v>18</v>
      </c>
      <c r="O136" s="212" t="s">
        <v>600</v>
      </c>
      <c r="P136" s="222"/>
      <c r="Q136" s="319"/>
      <c r="R136" s="93"/>
      <c r="S136" s="93"/>
      <c r="T136" s="94"/>
      <c r="U136" s="94"/>
      <c r="V136" s="90"/>
      <c r="W136" s="89"/>
      <c r="X136" s="92"/>
      <c r="Y136" s="182"/>
      <c r="Z136" s="184"/>
      <c r="AA136" s="306"/>
      <c r="AB136" s="442"/>
      <c r="AC136" s="349"/>
      <c r="AD136" s="349"/>
      <c r="AE136" s="349"/>
      <c r="AF136" s="349"/>
      <c r="AG136" s="349"/>
      <c r="AH136" s="349"/>
      <c r="AI136" s="306">
        <v>30</v>
      </c>
      <c r="AJ136" s="90">
        <v>8</v>
      </c>
      <c r="AK136" s="182"/>
      <c r="AL136" s="184"/>
      <c r="AM136" s="349"/>
      <c r="AN136" s="349"/>
      <c r="AO136" s="306"/>
      <c r="AP136" s="350">
        <v>1</v>
      </c>
      <c r="AQ136" s="490"/>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c r="BY136" s="95"/>
      <c r="BZ136" s="95"/>
      <c r="CA136" s="95"/>
      <c r="CB136" s="95"/>
      <c r="CC136" s="95"/>
      <c r="CD136" s="95"/>
      <c r="CE136" s="95"/>
      <c r="CF136" s="95"/>
      <c r="CG136" s="95"/>
      <c r="CH136" s="95"/>
      <c r="CI136" s="95"/>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5"/>
      <c r="DF136" s="95"/>
      <c r="DG136" s="95"/>
      <c r="DH136" s="95"/>
      <c r="DI136" s="95"/>
      <c r="DJ136" s="95"/>
      <c r="DK136" s="95"/>
      <c r="DL136" s="95"/>
      <c r="DM136" s="95"/>
      <c r="DN136" s="95"/>
      <c r="DO136" s="95"/>
      <c r="DP136" s="95"/>
      <c r="DQ136" s="95"/>
      <c r="DR136" s="95"/>
      <c r="DS136" s="95"/>
      <c r="DT136" s="95"/>
      <c r="DU136" s="95"/>
      <c r="DV136" s="95"/>
      <c r="DW136" s="95"/>
      <c r="DX136" s="95"/>
      <c r="DY136" s="95"/>
      <c r="DZ136" s="95"/>
      <c r="EA136" s="95"/>
      <c r="EB136" s="95"/>
      <c r="EC136" s="95"/>
      <c r="ED136" s="95"/>
      <c r="EE136" s="95"/>
      <c r="EF136" s="95"/>
      <c r="EG136" s="95"/>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N136" s="95"/>
      <c r="FO136" s="95"/>
      <c r="FP136" s="95"/>
      <c r="FQ136" s="95"/>
      <c r="FR136" s="95"/>
      <c r="FS136" s="95"/>
      <c r="FT136" s="95"/>
      <c r="FU136" s="95"/>
      <c r="FV136" s="95"/>
      <c r="FW136" s="95"/>
      <c r="FX136" s="95"/>
      <c r="FY136" s="95"/>
      <c r="FZ136" s="95"/>
      <c r="GA136" s="95"/>
      <c r="GB136" s="95"/>
      <c r="GC136" s="95"/>
      <c r="GD136" s="95"/>
      <c r="GE136" s="95"/>
      <c r="GF136" s="95"/>
      <c r="GG136" s="95"/>
      <c r="GH136" s="95"/>
      <c r="GI136" s="95"/>
      <c r="GJ136" s="95"/>
      <c r="GK136" s="95"/>
      <c r="GL136" s="95"/>
      <c r="GM136" s="95"/>
      <c r="GN136" s="95"/>
      <c r="GO136" s="95"/>
      <c r="GP136" s="95"/>
      <c r="GQ136" s="95"/>
      <c r="GR136" s="95"/>
      <c r="GS136" s="95"/>
      <c r="GT136" s="95"/>
      <c r="GU136" s="95"/>
      <c r="GV136" s="95"/>
      <c r="GW136" s="95"/>
      <c r="GX136" s="95"/>
      <c r="GY136" s="95"/>
      <c r="GZ136" s="95"/>
      <c r="HA136" s="95"/>
      <c r="HB136" s="95"/>
      <c r="HC136" s="95"/>
      <c r="HD136" s="95"/>
      <c r="HE136" s="95"/>
      <c r="HF136" s="95"/>
      <c r="HG136" s="95"/>
      <c r="HH136" s="95"/>
      <c r="HI136" s="95"/>
      <c r="HJ136" s="95"/>
      <c r="HK136" s="95"/>
      <c r="HL136" s="95"/>
      <c r="HM136" s="95"/>
      <c r="HN136" s="95"/>
      <c r="HO136" s="95"/>
      <c r="HP136" s="95"/>
      <c r="HQ136" s="95"/>
      <c r="HR136" s="95"/>
      <c r="HS136" s="95"/>
      <c r="HT136" s="95"/>
      <c r="HU136" s="95"/>
      <c r="HV136" s="95"/>
      <c r="HW136" s="95"/>
      <c r="HX136" s="95"/>
      <c r="HY136" s="95"/>
      <c r="HZ136" s="95"/>
    </row>
    <row r="137" spans="1:234" s="95" customFormat="1" ht="10.5" customHeight="1">
      <c r="A137" s="463" t="s">
        <v>61</v>
      </c>
      <c r="B137" s="465">
        <f>B135+1</f>
        <v>38715</v>
      </c>
      <c r="C137" s="293">
        <f>SUM(D137:J138)</f>
        <v>99</v>
      </c>
      <c r="D137" s="285">
        <v>39</v>
      </c>
      <c r="E137" s="96"/>
      <c r="F137" s="80"/>
      <c r="G137" s="80"/>
      <c r="H137" s="80"/>
      <c r="I137" s="96">
        <v>60</v>
      </c>
      <c r="J137" s="81"/>
      <c r="K137" s="28" t="s">
        <v>98</v>
      </c>
      <c r="L137" s="99">
        <v>8</v>
      </c>
      <c r="M137" s="82" t="s">
        <v>100</v>
      </c>
      <c r="N137" s="83">
        <v>11</v>
      </c>
      <c r="O137" s="213" t="s">
        <v>481</v>
      </c>
      <c r="P137" s="221"/>
      <c r="Q137" s="318">
        <f>SUM(R137:R138,T137:T138)+SUM(S137:S138)*1.5+SUM(U137:U138)/3+SUM(V137:V138)*0.6</f>
        <v>8</v>
      </c>
      <c r="R137" s="70"/>
      <c r="S137" s="70"/>
      <c r="T137" s="29">
        <v>8</v>
      </c>
      <c r="U137" s="29"/>
      <c r="V137" s="30"/>
      <c r="W137" s="28"/>
      <c r="X137" s="83"/>
      <c r="Y137" s="140"/>
      <c r="Z137" s="185"/>
      <c r="AA137" s="34"/>
      <c r="AB137" s="32">
        <v>57</v>
      </c>
      <c r="AC137" s="33"/>
      <c r="AD137" s="33"/>
      <c r="AE137" s="33"/>
      <c r="AF137" s="33"/>
      <c r="AG137" s="33"/>
      <c r="AH137" s="33">
        <v>42</v>
      </c>
      <c r="AI137" s="34"/>
      <c r="AJ137" s="30"/>
      <c r="AK137" s="180">
        <v>46</v>
      </c>
      <c r="AL137" s="185">
        <v>59</v>
      </c>
      <c r="AM137" s="33">
        <v>49</v>
      </c>
      <c r="AN137" s="33">
        <v>55</v>
      </c>
      <c r="AO137" s="34">
        <f>AN137-AK137</f>
        <v>9</v>
      </c>
      <c r="AP137" s="352"/>
      <c r="AQ137" s="491" t="s">
        <v>333</v>
      </c>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row>
    <row r="138" spans="1:234" ht="10.5" customHeight="1">
      <c r="A138" s="467"/>
      <c r="B138" s="468"/>
      <c r="C138" s="294"/>
      <c r="D138" s="286"/>
      <c r="E138" s="97"/>
      <c r="F138" s="87"/>
      <c r="G138" s="87"/>
      <c r="H138" s="87"/>
      <c r="I138" s="97"/>
      <c r="J138" s="88"/>
      <c r="K138" s="89"/>
      <c r="L138" s="101"/>
      <c r="M138" s="91"/>
      <c r="N138" s="92"/>
      <c r="O138" s="212"/>
      <c r="P138" s="222"/>
      <c r="Q138" s="319"/>
      <c r="R138" s="93"/>
      <c r="S138" s="93"/>
      <c r="T138" s="94"/>
      <c r="U138" s="94"/>
      <c r="V138" s="90"/>
      <c r="W138" s="89"/>
      <c r="X138" s="92"/>
      <c r="Y138" s="182"/>
      <c r="Z138" s="184"/>
      <c r="AA138" s="306"/>
      <c r="AB138" s="442"/>
      <c r="AC138" s="349"/>
      <c r="AD138" s="349"/>
      <c r="AE138" s="349"/>
      <c r="AF138" s="349"/>
      <c r="AG138" s="349"/>
      <c r="AH138" s="349"/>
      <c r="AI138" s="306"/>
      <c r="AJ138" s="90">
        <v>8</v>
      </c>
      <c r="AK138" s="182"/>
      <c r="AL138" s="184"/>
      <c r="AM138" s="349"/>
      <c r="AN138" s="349"/>
      <c r="AO138" s="306"/>
      <c r="AP138" s="350"/>
      <c r="AQ138" s="490"/>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5"/>
      <c r="BR138" s="95"/>
      <c r="BS138" s="95"/>
      <c r="BT138" s="95"/>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5"/>
      <c r="DL138" s="95"/>
      <c r="DM138" s="95"/>
      <c r="DN138" s="95"/>
      <c r="DO138" s="95"/>
      <c r="DP138" s="95"/>
      <c r="DQ138" s="95"/>
      <c r="DR138" s="95"/>
      <c r="DS138" s="95"/>
      <c r="DT138" s="95"/>
      <c r="DU138" s="95"/>
      <c r="DV138" s="95"/>
      <c r="DW138" s="95"/>
      <c r="DX138" s="95"/>
      <c r="DY138" s="95"/>
      <c r="DZ138" s="95"/>
      <c r="EA138" s="95"/>
      <c r="EB138" s="95"/>
      <c r="EC138" s="95"/>
      <c r="ED138" s="95"/>
      <c r="EE138" s="95"/>
      <c r="EF138" s="95"/>
      <c r="EG138" s="95"/>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N138" s="95"/>
      <c r="FO138" s="95"/>
      <c r="FP138" s="95"/>
      <c r="FQ138" s="95"/>
      <c r="FR138" s="95"/>
      <c r="FS138" s="95"/>
      <c r="FT138" s="95"/>
      <c r="FU138" s="95"/>
      <c r="FV138" s="95"/>
      <c r="FW138" s="95"/>
      <c r="FX138" s="95"/>
      <c r="FY138" s="95"/>
      <c r="FZ138" s="95"/>
      <c r="GA138" s="95"/>
      <c r="GB138" s="95"/>
      <c r="GC138" s="95"/>
      <c r="GD138" s="95"/>
      <c r="GE138" s="95"/>
      <c r="GF138" s="95"/>
      <c r="GG138" s="95"/>
      <c r="GH138" s="95"/>
      <c r="GI138" s="95"/>
      <c r="GJ138" s="95"/>
      <c r="GK138" s="95"/>
      <c r="GL138" s="95"/>
      <c r="GM138" s="95"/>
      <c r="GN138" s="95"/>
      <c r="GO138" s="95"/>
      <c r="GP138" s="95"/>
      <c r="GQ138" s="95"/>
      <c r="GR138" s="95"/>
      <c r="GS138" s="95"/>
      <c r="GT138" s="95"/>
      <c r="GU138" s="95"/>
      <c r="GV138" s="95"/>
      <c r="GW138" s="95"/>
      <c r="GX138" s="95"/>
      <c r="GY138" s="95"/>
      <c r="GZ138" s="95"/>
      <c r="HA138" s="95"/>
      <c r="HB138" s="95"/>
      <c r="HC138" s="95"/>
      <c r="HD138" s="95"/>
      <c r="HE138" s="95"/>
      <c r="HF138" s="95"/>
      <c r="HG138" s="95"/>
      <c r="HH138" s="95"/>
      <c r="HI138" s="95"/>
      <c r="HJ138" s="95"/>
      <c r="HK138" s="95"/>
      <c r="HL138" s="95"/>
      <c r="HM138" s="95"/>
      <c r="HN138" s="95"/>
      <c r="HO138" s="95"/>
      <c r="HP138" s="95"/>
      <c r="HQ138" s="95"/>
      <c r="HR138" s="95"/>
      <c r="HS138" s="95"/>
      <c r="HT138" s="95"/>
      <c r="HU138" s="95"/>
      <c r="HV138" s="95"/>
      <c r="HW138" s="95"/>
      <c r="HX138" s="95"/>
      <c r="HY138" s="95"/>
      <c r="HZ138" s="95"/>
    </row>
    <row r="139" spans="1:234" s="95" customFormat="1" ht="10.5" customHeight="1">
      <c r="A139" s="463" t="s">
        <v>62</v>
      </c>
      <c r="B139" s="465">
        <f>B137+1</f>
        <v>38716</v>
      </c>
      <c r="C139" s="293">
        <f>SUM(D139:J140)</f>
        <v>95</v>
      </c>
      <c r="D139" s="285">
        <v>30</v>
      </c>
      <c r="E139" s="96"/>
      <c r="F139" s="80"/>
      <c r="G139" s="80"/>
      <c r="H139" s="80"/>
      <c r="I139" s="80"/>
      <c r="J139" s="98"/>
      <c r="K139" s="28"/>
      <c r="L139" s="30">
        <v>8</v>
      </c>
      <c r="M139" s="82" t="s">
        <v>100</v>
      </c>
      <c r="N139" s="83">
        <v>11</v>
      </c>
      <c r="O139" s="211" t="s">
        <v>597</v>
      </c>
      <c r="P139" s="221"/>
      <c r="Q139" s="318">
        <f>SUM(R139:R140,T139:T140)+SUM(S139:S140)*1.5+SUM(U139:U140)/3+SUM(V139:V140)*0.6</f>
        <v>0</v>
      </c>
      <c r="R139" s="70"/>
      <c r="S139" s="70"/>
      <c r="T139" s="29"/>
      <c r="U139" s="29"/>
      <c r="V139" s="30"/>
      <c r="W139" s="28"/>
      <c r="X139" s="83"/>
      <c r="Y139" s="180"/>
      <c r="Z139" s="307"/>
      <c r="AA139" s="54"/>
      <c r="AB139" s="38"/>
      <c r="AC139" s="37"/>
      <c r="AD139" s="37"/>
      <c r="AE139" s="37"/>
      <c r="AF139" s="37"/>
      <c r="AG139" s="37"/>
      <c r="AH139" s="37"/>
      <c r="AI139" s="54">
        <v>30</v>
      </c>
      <c r="AJ139" s="30"/>
      <c r="AK139" s="180" t="s">
        <v>99</v>
      </c>
      <c r="AL139" s="185"/>
      <c r="AM139" s="33"/>
      <c r="AN139" s="33"/>
      <c r="AO139" s="34"/>
      <c r="AP139" s="352"/>
      <c r="AQ139" s="491" t="s">
        <v>336</v>
      </c>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c r="FJ139" s="59"/>
      <c r="FK139" s="59"/>
      <c r="FL139" s="59"/>
      <c r="FM139" s="59"/>
      <c r="FN139" s="59"/>
      <c r="FO139" s="59"/>
      <c r="FP139" s="59"/>
      <c r="FQ139" s="59"/>
      <c r="FR139" s="59"/>
      <c r="FS139" s="59"/>
      <c r="FT139" s="59"/>
      <c r="FU139" s="59"/>
      <c r="FV139" s="59"/>
      <c r="FW139" s="59"/>
      <c r="FX139" s="59"/>
      <c r="FY139" s="59"/>
      <c r="FZ139" s="59"/>
      <c r="GA139" s="59"/>
      <c r="GB139" s="59"/>
      <c r="GC139" s="59"/>
      <c r="GD139" s="59"/>
      <c r="GE139" s="59"/>
      <c r="GF139" s="59"/>
      <c r="GG139" s="59"/>
      <c r="GH139" s="59"/>
      <c r="GI139" s="59"/>
      <c r="GJ139" s="59"/>
      <c r="GK139" s="59"/>
      <c r="GL139" s="59"/>
      <c r="GM139" s="59"/>
      <c r="GN139" s="59"/>
      <c r="GO139" s="59"/>
      <c r="GP139" s="59"/>
      <c r="GQ139" s="59"/>
      <c r="GR139" s="59"/>
      <c r="GS139" s="59"/>
      <c r="GT139" s="59"/>
      <c r="GU139" s="59"/>
      <c r="GV139" s="59"/>
      <c r="GW139" s="59"/>
      <c r="GX139" s="59"/>
      <c r="GY139" s="59"/>
      <c r="GZ139" s="59"/>
      <c r="HA139" s="59"/>
      <c r="HB139" s="59"/>
      <c r="HC139" s="59"/>
      <c r="HD139" s="59"/>
      <c r="HE139" s="59"/>
      <c r="HF139" s="59"/>
      <c r="HG139" s="59"/>
      <c r="HH139" s="59"/>
      <c r="HI139" s="59"/>
      <c r="HJ139" s="59"/>
      <c r="HK139" s="59"/>
      <c r="HL139" s="59"/>
      <c r="HM139" s="59"/>
      <c r="HN139" s="59"/>
      <c r="HO139" s="59"/>
      <c r="HP139" s="59"/>
      <c r="HQ139" s="59"/>
      <c r="HR139" s="59"/>
      <c r="HS139" s="59"/>
      <c r="HT139" s="59"/>
      <c r="HU139" s="59"/>
      <c r="HV139" s="59"/>
      <c r="HW139" s="59"/>
      <c r="HX139" s="59"/>
      <c r="HY139" s="59"/>
      <c r="HZ139" s="59"/>
    </row>
    <row r="140" spans="1:234" ht="10.5" customHeight="1">
      <c r="A140" s="467"/>
      <c r="B140" s="468"/>
      <c r="C140" s="294"/>
      <c r="D140" s="286">
        <v>65</v>
      </c>
      <c r="E140" s="97"/>
      <c r="F140" s="87"/>
      <c r="G140" s="87"/>
      <c r="H140" s="87"/>
      <c r="I140" s="87"/>
      <c r="J140" s="100"/>
      <c r="K140" s="89"/>
      <c r="L140" s="90">
        <v>9</v>
      </c>
      <c r="M140" s="91" t="s">
        <v>70</v>
      </c>
      <c r="N140" s="92">
        <v>20</v>
      </c>
      <c r="O140" s="212" t="s">
        <v>600</v>
      </c>
      <c r="P140" s="222"/>
      <c r="Q140" s="319"/>
      <c r="R140" s="93"/>
      <c r="S140" s="93"/>
      <c r="T140" s="94"/>
      <c r="U140" s="94"/>
      <c r="V140" s="90"/>
      <c r="W140" s="89">
        <v>126</v>
      </c>
      <c r="X140" s="92"/>
      <c r="Y140" s="182"/>
      <c r="Z140" s="184"/>
      <c r="AA140" s="309"/>
      <c r="AB140" s="443"/>
      <c r="AC140" s="444"/>
      <c r="AD140" s="444"/>
      <c r="AE140" s="444"/>
      <c r="AF140" s="444"/>
      <c r="AG140" s="444"/>
      <c r="AH140" s="444"/>
      <c r="AI140" s="309">
        <v>65</v>
      </c>
      <c r="AJ140" s="90">
        <v>7</v>
      </c>
      <c r="AK140" s="182"/>
      <c r="AL140" s="184"/>
      <c r="AM140" s="349"/>
      <c r="AN140" s="349"/>
      <c r="AO140" s="306"/>
      <c r="AP140" s="350"/>
      <c r="AQ140" s="490"/>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N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c r="GT140" s="95"/>
      <c r="GU140" s="95"/>
      <c r="GV140" s="95"/>
      <c r="GW140" s="95"/>
      <c r="GX140" s="95"/>
      <c r="GY140" s="95"/>
      <c r="GZ140" s="95"/>
      <c r="HA140" s="95"/>
      <c r="HB140" s="95"/>
      <c r="HC140" s="95"/>
      <c r="HD140" s="95"/>
      <c r="HE140" s="95"/>
      <c r="HF140" s="95"/>
      <c r="HG140" s="95"/>
      <c r="HH140" s="95"/>
      <c r="HI140" s="95"/>
      <c r="HJ140" s="95"/>
      <c r="HK140" s="95"/>
      <c r="HL140" s="95"/>
      <c r="HM140" s="95"/>
      <c r="HN140" s="95"/>
      <c r="HO140" s="95"/>
      <c r="HP140" s="95"/>
      <c r="HQ140" s="95"/>
      <c r="HR140" s="95"/>
      <c r="HS140" s="95"/>
      <c r="HT140" s="95"/>
      <c r="HU140" s="95"/>
      <c r="HV140" s="95"/>
      <c r="HW140" s="95"/>
      <c r="HX140" s="95"/>
      <c r="HY140" s="95"/>
      <c r="HZ140" s="95"/>
    </row>
    <row r="141" spans="1:234" s="95" customFormat="1" ht="10.5" customHeight="1">
      <c r="A141" s="463" t="s">
        <v>63</v>
      </c>
      <c r="B141" s="465">
        <f>B139+1</f>
        <v>38717</v>
      </c>
      <c r="C141" s="293">
        <f>SUM(D141:J142)</f>
        <v>51</v>
      </c>
      <c r="D141" s="284"/>
      <c r="E141" s="80"/>
      <c r="F141" s="80"/>
      <c r="G141" s="80"/>
      <c r="H141" s="80"/>
      <c r="I141" s="80"/>
      <c r="J141" s="81"/>
      <c r="K141" s="28"/>
      <c r="L141" s="30"/>
      <c r="M141" s="82"/>
      <c r="N141" s="83"/>
      <c r="O141" s="211"/>
      <c r="P141" s="221"/>
      <c r="Q141" s="318">
        <f>SUM(R141:R142,T141:T142)+SUM(S141:S142)*1.5+SUM(U141:U142)/3+SUM(V141:V142)*0.6</f>
        <v>12</v>
      </c>
      <c r="R141" s="70"/>
      <c r="S141" s="70"/>
      <c r="T141" s="29"/>
      <c r="U141" s="29"/>
      <c r="V141" s="30"/>
      <c r="W141" s="28"/>
      <c r="X141" s="83"/>
      <c r="Y141" s="140"/>
      <c r="Z141" s="185"/>
      <c r="AA141" s="34"/>
      <c r="AB141" s="32"/>
      <c r="AC141" s="33"/>
      <c r="AD141" s="33"/>
      <c r="AE141" s="33"/>
      <c r="AF141" s="33"/>
      <c r="AG141" s="33"/>
      <c r="AH141" s="33"/>
      <c r="AI141" s="34"/>
      <c r="AJ141" s="30"/>
      <c r="AK141" s="180">
        <v>48</v>
      </c>
      <c r="AL141" s="185">
        <v>60</v>
      </c>
      <c r="AM141" s="33">
        <v>57</v>
      </c>
      <c r="AN141" s="33">
        <v>63</v>
      </c>
      <c r="AO141" s="34">
        <f>AN141-AK141</f>
        <v>15</v>
      </c>
      <c r="AP141" s="352"/>
      <c r="AQ141" s="491" t="s">
        <v>640</v>
      </c>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c r="FJ141" s="59"/>
      <c r="FK141" s="59"/>
      <c r="FL141" s="59"/>
      <c r="FM141" s="59"/>
      <c r="FN141" s="59"/>
      <c r="FO141" s="59"/>
      <c r="FP141" s="59"/>
      <c r="FQ141" s="59"/>
      <c r="FR141" s="59"/>
      <c r="FS141" s="59"/>
      <c r="FT141" s="59"/>
      <c r="FU141" s="59"/>
      <c r="FV141" s="59"/>
      <c r="FW141" s="59"/>
      <c r="FX141" s="59"/>
      <c r="FY141" s="59"/>
      <c r="FZ141" s="59"/>
      <c r="GA141" s="59"/>
      <c r="GB141" s="59"/>
      <c r="GC141" s="59"/>
      <c r="GD141" s="59"/>
      <c r="GE141" s="59"/>
      <c r="GF141" s="59"/>
      <c r="GG141" s="59"/>
      <c r="GH141" s="59"/>
      <c r="GI141" s="59"/>
      <c r="GJ141" s="59"/>
      <c r="GK141" s="59"/>
      <c r="GL141" s="59"/>
      <c r="GM141" s="59"/>
      <c r="GN141" s="59"/>
      <c r="GO141" s="59"/>
      <c r="GP141" s="59"/>
      <c r="GQ141" s="59"/>
      <c r="GR141" s="59"/>
      <c r="GS141" s="59"/>
      <c r="GT141" s="59"/>
      <c r="GU141" s="59"/>
      <c r="GV141" s="59"/>
      <c r="GW141" s="59"/>
      <c r="GX141" s="59"/>
      <c r="GY141" s="59"/>
      <c r="GZ141" s="59"/>
      <c r="HA141" s="59"/>
      <c r="HB141" s="59"/>
      <c r="HC141" s="59"/>
      <c r="HD141" s="59"/>
      <c r="HE141" s="59"/>
      <c r="HF141" s="59"/>
      <c r="HG141" s="59"/>
      <c r="HH141" s="59"/>
      <c r="HI141" s="59"/>
      <c r="HJ141" s="59"/>
      <c r="HK141" s="59"/>
      <c r="HL141" s="59"/>
      <c r="HM141" s="59"/>
      <c r="HN141" s="59"/>
      <c r="HO141" s="59"/>
      <c r="HP141" s="59"/>
      <c r="HQ141" s="59"/>
      <c r="HR141" s="59"/>
      <c r="HS141" s="59"/>
      <c r="HT141" s="59"/>
      <c r="HU141" s="59"/>
      <c r="HV141" s="59"/>
      <c r="HW141" s="59"/>
      <c r="HX141" s="59"/>
      <c r="HY141" s="59"/>
      <c r="HZ141" s="59"/>
    </row>
    <row r="142" spans="1:234" ht="10.5" customHeight="1">
      <c r="A142" s="467"/>
      <c r="B142" s="468"/>
      <c r="C142" s="294"/>
      <c r="D142" s="283">
        <v>40</v>
      </c>
      <c r="E142" s="87"/>
      <c r="F142" s="87">
        <v>11</v>
      </c>
      <c r="G142" s="87"/>
      <c r="H142" s="87"/>
      <c r="I142" s="87"/>
      <c r="J142" s="88"/>
      <c r="K142" s="89" t="s">
        <v>98</v>
      </c>
      <c r="L142" s="90">
        <v>8</v>
      </c>
      <c r="M142" s="91" t="s">
        <v>97</v>
      </c>
      <c r="N142" s="92">
        <v>15</v>
      </c>
      <c r="O142" s="212" t="s">
        <v>337</v>
      </c>
      <c r="P142" s="222"/>
      <c r="Q142" s="319"/>
      <c r="R142" s="93"/>
      <c r="S142" s="93"/>
      <c r="T142" s="94">
        <v>12</v>
      </c>
      <c r="U142" s="94"/>
      <c r="V142" s="90"/>
      <c r="W142" s="89"/>
      <c r="X142" s="92"/>
      <c r="Y142" s="182"/>
      <c r="Z142" s="184"/>
      <c r="AA142" s="306"/>
      <c r="AB142" s="442">
        <v>51</v>
      </c>
      <c r="AC142" s="349"/>
      <c r="AD142" s="349"/>
      <c r="AE142" s="349"/>
      <c r="AF142" s="349"/>
      <c r="AG142" s="349"/>
      <c r="AH142" s="349"/>
      <c r="AI142" s="306"/>
      <c r="AJ142" s="90">
        <v>7</v>
      </c>
      <c r="AK142" s="183"/>
      <c r="AL142" s="184"/>
      <c r="AM142" s="349"/>
      <c r="AN142" s="349"/>
      <c r="AO142" s="306"/>
      <c r="AP142" s="350">
        <v>1</v>
      </c>
      <c r="AQ142" s="490"/>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c r="DG142" s="95"/>
      <c r="DH142" s="95"/>
      <c r="DI142" s="95"/>
      <c r="DJ142" s="95"/>
      <c r="DK142" s="95"/>
      <c r="DL142" s="95"/>
      <c r="DM142" s="95"/>
      <c r="DN142" s="95"/>
      <c r="DO142" s="95"/>
      <c r="DP142" s="95"/>
      <c r="DQ142" s="95"/>
      <c r="DR142" s="95"/>
      <c r="DS142" s="95"/>
      <c r="DT142" s="95"/>
      <c r="DU142" s="95"/>
      <c r="DV142" s="95"/>
      <c r="DW142" s="95"/>
      <c r="DX142" s="95"/>
      <c r="DY142" s="95"/>
      <c r="DZ142" s="95"/>
      <c r="EA142" s="95"/>
      <c r="EB142" s="95"/>
      <c r="EC142" s="95"/>
      <c r="ED142" s="95"/>
      <c r="EE142" s="95"/>
      <c r="EF142" s="95"/>
      <c r="EG142" s="95"/>
      <c r="EH142" s="95"/>
      <c r="EI142" s="95"/>
      <c r="EJ142" s="95"/>
      <c r="EK142" s="95"/>
      <c r="EL142" s="95"/>
      <c r="EM142" s="95"/>
      <c r="EN142" s="95"/>
      <c r="EO142" s="95"/>
      <c r="EP142" s="95"/>
      <c r="EQ142" s="95"/>
      <c r="ER142" s="95"/>
      <c r="ES142" s="95"/>
      <c r="ET142" s="95"/>
      <c r="EU142" s="95"/>
      <c r="EV142" s="95"/>
      <c r="EW142" s="95"/>
      <c r="EX142" s="95"/>
      <c r="EY142" s="95"/>
      <c r="EZ142" s="95"/>
      <c r="FA142" s="95"/>
      <c r="FB142" s="95"/>
      <c r="FC142" s="95"/>
      <c r="FD142" s="95"/>
      <c r="FE142" s="95"/>
      <c r="FF142" s="95"/>
      <c r="FG142" s="95"/>
      <c r="FH142" s="95"/>
      <c r="FI142" s="95"/>
      <c r="FJ142" s="95"/>
      <c r="FK142" s="95"/>
      <c r="FL142" s="95"/>
      <c r="FM142" s="95"/>
      <c r="FN142" s="95"/>
      <c r="FO142" s="95"/>
      <c r="FP142" s="95"/>
      <c r="FQ142" s="95"/>
      <c r="FR142" s="95"/>
      <c r="FS142" s="95"/>
      <c r="FT142" s="95"/>
      <c r="FU142" s="95"/>
      <c r="FV142" s="95"/>
      <c r="FW142" s="95"/>
      <c r="FX142" s="95"/>
      <c r="FY142" s="95"/>
      <c r="FZ142" s="95"/>
      <c r="GA142" s="95"/>
      <c r="GB142" s="95"/>
      <c r="GC142" s="95"/>
      <c r="GD142" s="95"/>
      <c r="GE142" s="95"/>
      <c r="GF142" s="95"/>
      <c r="GG142" s="95"/>
      <c r="GH142" s="95"/>
      <c r="GI142" s="95"/>
      <c r="GJ142" s="95"/>
      <c r="GK142" s="95"/>
      <c r="GL142" s="95"/>
      <c r="GM142" s="95"/>
      <c r="GN142" s="95"/>
      <c r="GO142" s="95"/>
      <c r="GP142" s="95"/>
      <c r="GQ142" s="95"/>
      <c r="GR142" s="95"/>
      <c r="GS142" s="95"/>
      <c r="GT142" s="95"/>
      <c r="GU142" s="95"/>
      <c r="GV142" s="95"/>
      <c r="GW142" s="95"/>
      <c r="GX142" s="95"/>
      <c r="GY142" s="95"/>
      <c r="GZ142" s="95"/>
      <c r="HA142" s="95"/>
      <c r="HB142" s="95"/>
      <c r="HC142" s="95"/>
      <c r="HD142" s="95"/>
      <c r="HE142" s="95"/>
      <c r="HF142" s="95"/>
      <c r="HG142" s="95"/>
      <c r="HH142" s="95"/>
      <c r="HI142" s="95"/>
      <c r="HJ142" s="95"/>
      <c r="HK142" s="95"/>
      <c r="HL142" s="95"/>
      <c r="HM142" s="95"/>
      <c r="HN142" s="95"/>
      <c r="HO142" s="95"/>
      <c r="HP142" s="95"/>
      <c r="HQ142" s="95"/>
      <c r="HR142" s="95"/>
      <c r="HS142" s="95"/>
      <c r="HT142" s="95"/>
      <c r="HU142" s="95"/>
      <c r="HV142" s="95"/>
      <c r="HW142" s="95"/>
      <c r="HX142" s="95"/>
      <c r="HY142" s="95"/>
      <c r="HZ142" s="95"/>
    </row>
    <row r="143" spans="1:234" s="95" customFormat="1" ht="10.5" customHeight="1">
      <c r="A143" s="463" t="s">
        <v>64</v>
      </c>
      <c r="B143" s="465">
        <f>B141+1</f>
        <v>38718</v>
      </c>
      <c r="C143" s="293">
        <f>SUM(D143:J144)</f>
        <v>71</v>
      </c>
      <c r="D143" s="285"/>
      <c r="E143" s="96"/>
      <c r="F143" s="80"/>
      <c r="G143" s="80"/>
      <c r="H143" s="80"/>
      <c r="I143" s="80"/>
      <c r="J143" s="98"/>
      <c r="K143" s="28"/>
      <c r="L143" s="99"/>
      <c r="M143" s="82"/>
      <c r="N143" s="83"/>
      <c r="O143" s="213"/>
      <c r="P143" s="221"/>
      <c r="Q143" s="320">
        <f>SUM(R143:R144,T143:T144)+SUM(S143:S144)*1.5+SUM(U143:U144)/3+SUM(V143:V144)*0.6</f>
        <v>13</v>
      </c>
      <c r="R143" s="70"/>
      <c r="S143" s="70"/>
      <c r="T143" s="29"/>
      <c r="U143" s="29"/>
      <c r="V143" s="30"/>
      <c r="W143" s="28"/>
      <c r="X143" s="83"/>
      <c r="Y143" s="140"/>
      <c r="Z143" s="185"/>
      <c r="AA143" s="34"/>
      <c r="AB143" s="32"/>
      <c r="AC143" s="33"/>
      <c r="AD143" s="33"/>
      <c r="AE143" s="33"/>
      <c r="AF143" s="33"/>
      <c r="AG143" s="33"/>
      <c r="AH143" s="33"/>
      <c r="AI143" s="34"/>
      <c r="AJ143" s="30"/>
      <c r="AK143" s="180">
        <v>45</v>
      </c>
      <c r="AL143" s="185">
        <v>54</v>
      </c>
      <c r="AM143" s="33">
        <v>51</v>
      </c>
      <c r="AN143" s="351">
        <v>56</v>
      </c>
      <c r="AO143" s="34">
        <f>AN143-AK143</f>
        <v>11</v>
      </c>
      <c r="AP143" s="352"/>
      <c r="AQ143" s="491" t="s">
        <v>644</v>
      </c>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c r="FJ143" s="59"/>
      <c r="FK143" s="59"/>
      <c r="FL143" s="59"/>
      <c r="FM143" s="59"/>
      <c r="FN143" s="59"/>
      <c r="FO143" s="59"/>
      <c r="FP143" s="59"/>
      <c r="FQ143" s="59"/>
      <c r="FR143" s="59"/>
      <c r="FS143" s="59"/>
      <c r="FT143" s="59"/>
      <c r="FU143" s="59"/>
      <c r="FV143" s="59"/>
      <c r="FW143" s="59"/>
      <c r="FX143" s="59"/>
      <c r="FY143" s="59"/>
      <c r="FZ143" s="59"/>
      <c r="GA143" s="59"/>
      <c r="GB143" s="59"/>
      <c r="GC143" s="59"/>
      <c r="GD143" s="59"/>
      <c r="GE143" s="59"/>
      <c r="GF143" s="59"/>
      <c r="GG143" s="59"/>
      <c r="GH143" s="59"/>
      <c r="GI143" s="59"/>
      <c r="GJ143" s="59"/>
      <c r="GK143" s="59"/>
      <c r="GL143" s="59"/>
      <c r="GM143" s="59"/>
      <c r="GN143" s="59"/>
      <c r="GO143" s="59"/>
      <c r="GP143" s="59"/>
      <c r="GQ143" s="59"/>
      <c r="GR143" s="59"/>
      <c r="GS143" s="59"/>
      <c r="GT143" s="59"/>
      <c r="GU143" s="59"/>
      <c r="GV143" s="59"/>
      <c r="GW143" s="59"/>
      <c r="GX143" s="59"/>
      <c r="GY143" s="59"/>
      <c r="GZ143" s="59"/>
      <c r="HA143" s="59"/>
      <c r="HB143" s="59"/>
      <c r="HC143" s="59"/>
      <c r="HD143" s="59"/>
      <c r="HE143" s="59"/>
      <c r="HF143" s="59"/>
      <c r="HG143" s="59"/>
      <c r="HH143" s="59"/>
      <c r="HI143" s="59"/>
      <c r="HJ143" s="59"/>
      <c r="HK143" s="59"/>
      <c r="HL143" s="59"/>
      <c r="HM143" s="59"/>
      <c r="HN143" s="59"/>
      <c r="HO143" s="59"/>
      <c r="HP143" s="59"/>
      <c r="HQ143" s="59"/>
      <c r="HR143" s="59"/>
      <c r="HS143" s="59"/>
      <c r="HT143" s="59"/>
      <c r="HU143" s="59"/>
      <c r="HV143" s="59"/>
      <c r="HW143" s="59"/>
      <c r="HX143" s="59"/>
      <c r="HY143" s="59"/>
      <c r="HZ143" s="59"/>
    </row>
    <row r="144" spans="1:43" ht="10.5" customHeight="1" thickBot="1">
      <c r="A144" s="464"/>
      <c r="B144" s="466"/>
      <c r="C144" s="296"/>
      <c r="D144" s="285">
        <v>71</v>
      </c>
      <c r="E144" s="96"/>
      <c r="J144" s="98"/>
      <c r="K144" s="28" t="s">
        <v>133</v>
      </c>
      <c r="L144" s="99">
        <v>8</v>
      </c>
      <c r="M144" s="82" t="s">
        <v>97</v>
      </c>
      <c r="N144" s="83">
        <v>18</v>
      </c>
      <c r="O144" s="211" t="s">
        <v>29</v>
      </c>
      <c r="Q144" s="318"/>
      <c r="T144" s="29">
        <v>13</v>
      </c>
      <c r="AB144" s="32">
        <v>71</v>
      </c>
      <c r="AJ144" s="30">
        <v>9</v>
      </c>
      <c r="AQ144" s="492"/>
    </row>
    <row r="145" spans="1:234" ht="10.5" customHeight="1" thickBot="1">
      <c r="A145" s="471">
        <f>IF(A129=53,1,A129+1)</f>
        <v>52</v>
      </c>
      <c r="B145" s="472"/>
      <c r="C145" s="299">
        <f>(C146/60-ROUNDDOWN(C146/60,0))/100*60+ROUNDDOWN(C146/60,0)</f>
        <v>9.22</v>
      </c>
      <c r="D145" s="300">
        <f>(D146/60-ROUNDDOWN(D146/60,0))/100*60+ROUNDDOWN(D146/60,0)</f>
        <v>7.1000000000000005</v>
      </c>
      <c r="E145" s="301">
        <f aca="true" t="shared" si="42" ref="E145:J145">(E146/60-ROUNDDOWN(E146/60,0))/100*60+ROUNDDOWN(E146/60,0)</f>
        <v>1.01</v>
      </c>
      <c r="F145" s="301">
        <f t="shared" si="42"/>
        <v>0.11</v>
      </c>
      <c r="G145" s="301">
        <f t="shared" si="42"/>
        <v>0</v>
      </c>
      <c r="H145" s="301">
        <f t="shared" si="42"/>
        <v>0</v>
      </c>
      <c r="I145" s="301">
        <f t="shared" si="42"/>
        <v>1</v>
      </c>
      <c r="J145" s="301">
        <f t="shared" si="42"/>
        <v>0</v>
      </c>
      <c r="K145" s="226"/>
      <c r="L145" s="227">
        <f>2*COUNTA(L131:L144)-COUNT(L131:L144)</f>
        <v>9</v>
      </c>
      <c r="M145" s="228"/>
      <c r="N145" s="229"/>
      <c r="O145" s="475"/>
      <c r="P145" s="476"/>
      <c r="Q145" s="321">
        <f aca="true" t="shared" si="43" ref="Q145:V145">SUM(Q131:Q144)</f>
        <v>72</v>
      </c>
      <c r="R145" s="230">
        <f t="shared" si="43"/>
        <v>0</v>
      </c>
      <c r="S145" s="230">
        <f t="shared" si="43"/>
        <v>0</v>
      </c>
      <c r="T145" s="230">
        <f t="shared" si="43"/>
        <v>63</v>
      </c>
      <c r="U145" s="230">
        <f t="shared" si="43"/>
        <v>0</v>
      </c>
      <c r="V145" s="230">
        <f t="shared" si="43"/>
        <v>15</v>
      </c>
      <c r="W145" s="226"/>
      <c r="X145" s="229"/>
      <c r="Y145" s="231"/>
      <c r="Z145" s="312">
        <f>COUNT(Z131:Z144)</f>
        <v>0</v>
      </c>
      <c r="AA145" s="313">
        <f>COUNT(AA131:AA144)</f>
        <v>0</v>
      </c>
      <c r="AB145" s="300">
        <f aca="true" t="shared" si="44" ref="AB145:AI145">(AB146/60-ROUNDDOWN(AB146/60,0))/100*60+ROUNDDOWN(AB146/60,0)</f>
        <v>5.01</v>
      </c>
      <c r="AC145" s="300">
        <f t="shared" si="44"/>
        <v>0</v>
      </c>
      <c r="AD145" s="300">
        <f t="shared" si="44"/>
        <v>1.04</v>
      </c>
      <c r="AE145" s="300">
        <f t="shared" si="44"/>
        <v>0</v>
      </c>
      <c r="AF145" s="300">
        <f t="shared" si="44"/>
        <v>0</v>
      </c>
      <c r="AG145" s="300">
        <f t="shared" si="44"/>
        <v>0</v>
      </c>
      <c r="AH145" s="300">
        <f t="shared" si="44"/>
        <v>0.41999999999999993</v>
      </c>
      <c r="AI145" s="448">
        <f t="shared" si="44"/>
        <v>2.35</v>
      </c>
      <c r="AJ145" s="317">
        <f>IF(COUNT(AJ131:AJ144)=0,0,SUM(AJ131:AJ144)/COUNTA(AK133:AK144,AK147:AK148))</f>
        <v>7.857142857142857</v>
      </c>
      <c r="AK145" s="231">
        <f>IF(COUNT(AK131:AK144)=0,"",AVERAGE(AK131:AK144))</f>
        <v>48</v>
      </c>
      <c r="AL145" s="231">
        <f>IF(COUNT(AL131:AL144)=0,"",AVERAGE(AL131:AL144))</f>
        <v>59.333333333333336</v>
      </c>
      <c r="AM145" s="231">
        <f>IF(COUNT(AM131:AM144)=0,"",AVERAGE(AM131:AM144))</f>
        <v>54.166666666666664</v>
      </c>
      <c r="AN145" s="231">
        <f>IF(COUNT(AN131:AN144)=0,"",AVERAGE(AN131:AN144))</f>
        <v>58.833333333333336</v>
      </c>
      <c r="AO145" s="231">
        <f>IF(COUNT(AO131:AO144)=0,"",AVERAGE(AO131:AO144))</f>
        <v>10.833333333333334</v>
      </c>
      <c r="AP145" s="342">
        <f>SUM(AP131:AP144)</f>
        <v>5</v>
      </c>
      <c r="AQ145" s="367"/>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2"/>
      <c r="BR145" s="232"/>
      <c r="BS145" s="232"/>
      <c r="BT145" s="232"/>
      <c r="BU145" s="232"/>
      <c r="BV145" s="232"/>
      <c r="BW145" s="232"/>
      <c r="BX145" s="232"/>
      <c r="BY145" s="232"/>
      <c r="BZ145" s="232"/>
      <c r="CA145" s="232"/>
      <c r="CB145" s="232"/>
      <c r="CC145" s="232"/>
      <c r="CD145" s="232"/>
      <c r="CE145" s="232"/>
      <c r="CF145" s="232"/>
      <c r="CG145" s="232"/>
      <c r="CH145" s="232"/>
      <c r="CI145" s="232"/>
      <c r="CJ145" s="232"/>
      <c r="CK145" s="232"/>
      <c r="CL145" s="232"/>
      <c r="CM145" s="232"/>
      <c r="CN145" s="232"/>
      <c r="CO145" s="232"/>
      <c r="CP145" s="232"/>
      <c r="CQ145" s="232"/>
      <c r="CR145" s="232"/>
      <c r="CS145" s="232"/>
      <c r="CT145" s="232"/>
      <c r="CU145" s="232"/>
      <c r="CV145" s="232"/>
      <c r="CW145" s="232"/>
      <c r="CX145" s="232"/>
      <c r="CY145" s="232"/>
      <c r="CZ145" s="232"/>
      <c r="DA145" s="232"/>
      <c r="DB145" s="232"/>
      <c r="DC145" s="232"/>
      <c r="DD145" s="232"/>
      <c r="DE145" s="232"/>
      <c r="DF145" s="232"/>
      <c r="DG145" s="232"/>
      <c r="DH145" s="232"/>
      <c r="DI145" s="232"/>
      <c r="DJ145" s="232"/>
      <c r="DK145" s="232"/>
      <c r="DL145" s="232"/>
      <c r="DM145" s="232"/>
      <c r="DN145" s="232"/>
      <c r="DO145" s="232"/>
      <c r="DP145" s="232"/>
      <c r="DQ145" s="232"/>
      <c r="DR145" s="232"/>
      <c r="DS145" s="232"/>
      <c r="DT145" s="232"/>
      <c r="DU145" s="232"/>
      <c r="DV145" s="232"/>
      <c r="DW145" s="232"/>
      <c r="DX145" s="232"/>
      <c r="DY145" s="232"/>
      <c r="DZ145" s="232"/>
      <c r="EA145" s="232"/>
      <c r="EB145" s="232"/>
      <c r="EC145" s="232"/>
      <c r="ED145" s="232"/>
      <c r="EE145" s="232"/>
      <c r="EF145" s="232"/>
      <c r="EG145" s="232"/>
      <c r="EH145" s="232"/>
      <c r="EI145" s="232"/>
      <c r="EJ145" s="232"/>
      <c r="EK145" s="232"/>
      <c r="EL145" s="232"/>
      <c r="EM145" s="232"/>
      <c r="EN145" s="232"/>
      <c r="EO145" s="232"/>
      <c r="EP145" s="232"/>
      <c r="EQ145" s="232"/>
      <c r="ER145" s="232"/>
      <c r="ES145" s="232"/>
      <c r="ET145" s="232"/>
      <c r="EU145" s="232"/>
      <c r="EV145" s="232"/>
      <c r="EW145" s="232"/>
      <c r="EX145" s="232"/>
      <c r="EY145" s="232"/>
      <c r="EZ145" s="232"/>
      <c r="FA145" s="232"/>
      <c r="FB145" s="232"/>
      <c r="FC145" s="232"/>
      <c r="FD145" s="232"/>
      <c r="FE145" s="232"/>
      <c r="FF145" s="232"/>
      <c r="FG145" s="232"/>
      <c r="FH145" s="232"/>
      <c r="FI145" s="232"/>
      <c r="FJ145" s="232"/>
      <c r="FK145" s="232"/>
      <c r="FL145" s="232"/>
      <c r="FM145" s="232"/>
      <c r="FN145" s="232"/>
      <c r="FO145" s="232"/>
      <c r="FP145" s="232"/>
      <c r="FQ145" s="232"/>
      <c r="FR145" s="232"/>
      <c r="FS145" s="232"/>
      <c r="FT145" s="232"/>
      <c r="FU145" s="232"/>
      <c r="FV145" s="232"/>
      <c r="FW145" s="232"/>
      <c r="FX145" s="232"/>
      <c r="FY145" s="232"/>
      <c r="FZ145" s="232"/>
      <c r="GA145" s="232"/>
      <c r="GB145" s="232"/>
      <c r="GC145" s="232"/>
      <c r="GD145" s="232"/>
      <c r="GE145" s="232"/>
      <c r="GF145" s="232"/>
      <c r="GG145" s="232"/>
      <c r="GH145" s="232"/>
      <c r="GI145" s="232"/>
      <c r="GJ145" s="232"/>
      <c r="GK145" s="232"/>
      <c r="GL145" s="232"/>
      <c r="GM145" s="232"/>
      <c r="GN145" s="232"/>
      <c r="GO145" s="232"/>
      <c r="GP145" s="232"/>
      <c r="GQ145" s="232"/>
      <c r="GR145" s="232"/>
      <c r="GS145" s="232"/>
      <c r="GT145" s="232"/>
      <c r="GU145" s="232"/>
      <c r="GV145" s="232"/>
      <c r="GW145" s="232"/>
      <c r="GX145" s="232"/>
      <c r="GY145" s="232"/>
      <c r="GZ145" s="232"/>
      <c r="HA145" s="232"/>
      <c r="HB145" s="232"/>
      <c r="HC145" s="232"/>
      <c r="HD145" s="232"/>
      <c r="HE145" s="232"/>
      <c r="HF145" s="232"/>
      <c r="HG145" s="232"/>
      <c r="HH145" s="232"/>
      <c r="HI145" s="232"/>
      <c r="HJ145" s="232"/>
      <c r="HK145" s="232"/>
      <c r="HL145" s="232"/>
      <c r="HM145" s="232"/>
      <c r="HN145" s="232"/>
      <c r="HO145" s="232"/>
      <c r="HP145" s="232"/>
      <c r="HQ145" s="232"/>
      <c r="HR145" s="232"/>
      <c r="HS145" s="232"/>
      <c r="HT145" s="232"/>
      <c r="HU145" s="232"/>
      <c r="HV145" s="232"/>
      <c r="HW145" s="232"/>
      <c r="HX145" s="232"/>
      <c r="HY145" s="232"/>
      <c r="HZ145" s="232"/>
    </row>
    <row r="146" spans="1:234" s="232" customFormat="1" ht="10.5" customHeight="1" thickBot="1">
      <c r="A146" s="473"/>
      <c r="B146" s="474"/>
      <c r="C146" s="297">
        <f>SUM(C131:C144)</f>
        <v>562</v>
      </c>
      <c r="D146" s="288">
        <f>SUM(D131:D144)</f>
        <v>430</v>
      </c>
      <c r="E146" s="233">
        <f aca="true" t="shared" si="45" ref="E146:J146">SUM(E131:E144)</f>
        <v>61</v>
      </c>
      <c r="F146" s="233">
        <f t="shared" si="45"/>
        <v>11</v>
      </c>
      <c r="G146" s="233">
        <f t="shared" si="45"/>
        <v>0</v>
      </c>
      <c r="H146" s="233">
        <f t="shared" si="45"/>
        <v>0</v>
      </c>
      <c r="I146" s="233">
        <f t="shared" si="45"/>
        <v>60</v>
      </c>
      <c r="J146" s="233">
        <f t="shared" si="45"/>
        <v>0</v>
      </c>
      <c r="K146" s="234"/>
      <c r="L146" s="235"/>
      <c r="M146" s="236"/>
      <c r="N146" s="237"/>
      <c r="O146" s="477"/>
      <c r="P146" s="478"/>
      <c r="Q146" s="238">
        <f>IF(C146=0,"",Q145/C146*60)</f>
        <v>7.686832740213523</v>
      </c>
      <c r="R146" s="239"/>
      <c r="S146" s="239"/>
      <c r="T146" s="240"/>
      <c r="U146" s="240"/>
      <c r="V146" s="235"/>
      <c r="W146" s="234"/>
      <c r="X146" s="237"/>
      <c r="Y146" s="241"/>
      <c r="Z146" s="314">
        <f>SUM(Z131:Z144)</f>
        <v>0</v>
      </c>
      <c r="AA146" s="315">
        <f>SUM(AA131:AA144)</f>
        <v>0</v>
      </c>
      <c r="AB146" s="288">
        <f>SUM(AB131:AB144)</f>
        <v>301</v>
      </c>
      <c r="AC146" s="288">
        <f aca="true" t="shared" si="46" ref="AC146:AI146">SUM(AC131:AC144)</f>
        <v>0</v>
      </c>
      <c r="AD146" s="288">
        <f t="shared" si="46"/>
        <v>64</v>
      </c>
      <c r="AE146" s="288">
        <f t="shared" si="46"/>
        <v>0</v>
      </c>
      <c r="AF146" s="288">
        <f t="shared" si="46"/>
        <v>0</v>
      </c>
      <c r="AG146" s="288">
        <f t="shared" si="46"/>
        <v>0</v>
      </c>
      <c r="AH146" s="288">
        <f t="shared" si="46"/>
        <v>42</v>
      </c>
      <c r="AI146" s="449">
        <f t="shared" si="46"/>
        <v>155</v>
      </c>
      <c r="AJ146" s="235"/>
      <c r="AK146" s="241"/>
      <c r="AL146" s="314"/>
      <c r="AM146" s="343"/>
      <c r="AN146" s="343"/>
      <c r="AO146" s="315"/>
      <c r="AP146" s="344"/>
      <c r="AQ146" s="368"/>
      <c r="AR146" s="242"/>
      <c r="AS146" s="242"/>
      <c r="AT146" s="242"/>
      <c r="AU146" s="242"/>
      <c r="AV146" s="242"/>
      <c r="AW146" s="242"/>
      <c r="AX146" s="242"/>
      <c r="AY146" s="242"/>
      <c r="AZ146" s="242"/>
      <c r="BA146" s="242"/>
      <c r="BB146" s="242"/>
      <c r="BC146" s="242"/>
      <c r="BD146" s="242"/>
      <c r="BE146" s="242"/>
      <c r="BF146" s="242"/>
      <c r="BG146" s="242"/>
      <c r="BH146" s="242"/>
      <c r="BI146" s="242"/>
      <c r="BJ146" s="242"/>
      <c r="BK146" s="242"/>
      <c r="BL146" s="242"/>
      <c r="BM146" s="242"/>
      <c r="BN146" s="242"/>
      <c r="BO146" s="242"/>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242"/>
      <c r="CP146" s="242"/>
      <c r="CQ146" s="242"/>
      <c r="CR146" s="242"/>
      <c r="CS146" s="242"/>
      <c r="CT146" s="242"/>
      <c r="CU146" s="242"/>
      <c r="CV146" s="242"/>
      <c r="CW146" s="242"/>
      <c r="CX146" s="242"/>
      <c r="CY146" s="242"/>
      <c r="CZ146" s="242"/>
      <c r="DA146" s="242"/>
      <c r="DB146" s="242"/>
      <c r="DC146" s="242"/>
      <c r="DD146" s="242"/>
      <c r="DE146" s="242"/>
      <c r="DF146" s="242"/>
      <c r="DG146" s="242"/>
      <c r="DH146" s="242"/>
      <c r="DI146" s="242"/>
      <c r="DJ146" s="242"/>
      <c r="DK146" s="242"/>
      <c r="DL146" s="242"/>
      <c r="DM146" s="242"/>
      <c r="DN146" s="242"/>
      <c r="DO146" s="242"/>
      <c r="DP146" s="242"/>
      <c r="DQ146" s="242"/>
      <c r="DR146" s="242"/>
      <c r="DS146" s="242"/>
      <c r="DT146" s="242"/>
      <c r="DU146" s="242"/>
      <c r="DV146" s="242"/>
      <c r="DW146" s="242"/>
      <c r="DX146" s="242"/>
      <c r="DY146" s="242"/>
      <c r="DZ146" s="242"/>
      <c r="EA146" s="242"/>
      <c r="EB146" s="242"/>
      <c r="EC146" s="242"/>
      <c r="ED146" s="242"/>
      <c r="EE146" s="242"/>
      <c r="EF146" s="242"/>
      <c r="EG146" s="242"/>
      <c r="EH146" s="242"/>
      <c r="EI146" s="242"/>
      <c r="EJ146" s="242"/>
      <c r="EK146" s="242"/>
      <c r="EL146" s="242"/>
      <c r="EM146" s="242"/>
      <c r="EN146" s="242"/>
      <c r="EO146" s="242"/>
      <c r="EP146" s="242"/>
      <c r="EQ146" s="242"/>
      <c r="ER146" s="242"/>
      <c r="ES146" s="242"/>
      <c r="ET146" s="242"/>
      <c r="EU146" s="242"/>
      <c r="EV146" s="242"/>
      <c r="EW146" s="242"/>
      <c r="EX146" s="242"/>
      <c r="EY146" s="242"/>
      <c r="EZ146" s="242"/>
      <c r="FA146" s="242"/>
      <c r="FB146" s="242"/>
      <c r="FC146" s="242"/>
      <c r="FD146" s="242"/>
      <c r="FE146" s="242"/>
      <c r="FF146" s="242"/>
      <c r="FG146" s="242"/>
      <c r="FH146" s="242"/>
      <c r="FI146" s="242"/>
      <c r="FJ146" s="242"/>
      <c r="FK146" s="242"/>
      <c r="FL146" s="242"/>
      <c r="FM146" s="242"/>
      <c r="FN146" s="242"/>
      <c r="FO146" s="242"/>
      <c r="FP146" s="242"/>
      <c r="FQ146" s="242"/>
      <c r="FR146" s="242"/>
      <c r="FS146" s="242"/>
      <c r="FT146" s="242"/>
      <c r="FU146" s="242"/>
      <c r="FV146" s="242"/>
      <c r="FW146" s="242"/>
      <c r="FX146" s="242"/>
      <c r="FY146" s="242"/>
      <c r="FZ146" s="242"/>
      <c r="GA146" s="242"/>
      <c r="GB146" s="242"/>
      <c r="GC146" s="242"/>
      <c r="GD146" s="242"/>
      <c r="GE146" s="242"/>
      <c r="GF146" s="242"/>
      <c r="GG146" s="242"/>
      <c r="GH146" s="242"/>
      <c r="GI146" s="242"/>
      <c r="GJ146" s="242"/>
      <c r="GK146" s="242"/>
      <c r="GL146" s="242"/>
      <c r="GM146" s="242"/>
      <c r="GN146" s="242"/>
      <c r="GO146" s="242"/>
      <c r="GP146" s="242"/>
      <c r="GQ146" s="242"/>
      <c r="GR146" s="242"/>
      <c r="GS146" s="242"/>
      <c r="GT146" s="242"/>
      <c r="GU146" s="242"/>
      <c r="GV146" s="242"/>
      <c r="GW146" s="242"/>
      <c r="GX146" s="242"/>
      <c r="GY146" s="242"/>
      <c r="GZ146" s="242"/>
      <c r="HA146" s="242"/>
      <c r="HB146" s="242"/>
      <c r="HC146" s="242"/>
      <c r="HD146" s="242"/>
      <c r="HE146" s="242"/>
      <c r="HF146" s="242"/>
      <c r="HG146" s="242"/>
      <c r="HH146" s="242"/>
      <c r="HI146" s="242"/>
      <c r="HJ146" s="242"/>
      <c r="HK146" s="242"/>
      <c r="HL146" s="242"/>
      <c r="HM146" s="242"/>
      <c r="HN146" s="242"/>
      <c r="HO146" s="242"/>
      <c r="HP146" s="242"/>
      <c r="HQ146" s="242"/>
      <c r="HR146" s="242"/>
      <c r="HS146" s="242"/>
      <c r="HT146" s="242"/>
      <c r="HU146" s="242"/>
      <c r="HV146" s="242"/>
      <c r="HW146" s="242"/>
      <c r="HX146" s="242"/>
      <c r="HY146" s="242"/>
      <c r="HZ146" s="242"/>
    </row>
    <row r="147" spans="1:234" s="242" customFormat="1" ht="10.5" customHeight="1" thickBot="1">
      <c r="A147" s="469" t="s">
        <v>51</v>
      </c>
      <c r="B147" s="470">
        <f>B143+1</f>
        <v>38719</v>
      </c>
      <c r="C147" s="293">
        <f>SUM(D147:J148)</f>
        <v>159</v>
      </c>
      <c r="D147" s="284">
        <f>20+51</f>
        <v>71</v>
      </c>
      <c r="E147" s="80"/>
      <c r="F147" s="80"/>
      <c r="G147" s="80"/>
      <c r="H147" s="80"/>
      <c r="I147" s="80"/>
      <c r="J147" s="81"/>
      <c r="K147" s="28" t="s">
        <v>565</v>
      </c>
      <c r="L147" s="99" t="s">
        <v>642</v>
      </c>
      <c r="M147" s="82" t="s">
        <v>131</v>
      </c>
      <c r="N147" s="83" t="s">
        <v>97</v>
      </c>
      <c r="O147" s="458" t="s">
        <v>50</v>
      </c>
      <c r="P147" s="223" t="s">
        <v>29</v>
      </c>
      <c r="Q147" s="318">
        <f>SUM(R147:R148,T147:T148)+SUM(S147:S148)*1.5+SUM(U147:U148)/3+SUM(V147:V148)*0.6</f>
        <v>31</v>
      </c>
      <c r="R147" s="70"/>
      <c r="S147" s="70"/>
      <c r="T147" s="29">
        <v>12</v>
      </c>
      <c r="U147" s="29"/>
      <c r="V147" s="30"/>
      <c r="W147" s="28"/>
      <c r="X147" s="83"/>
      <c r="Y147" s="140"/>
      <c r="Z147" s="185"/>
      <c r="AA147" s="34"/>
      <c r="AB147" s="32">
        <v>71</v>
      </c>
      <c r="AC147" s="33"/>
      <c r="AD147" s="33"/>
      <c r="AE147" s="33"/>
      <c r="AF147" s="33"/>
      <c r="AG147" s="33"/>
      <c r="AH147" s="33"/>
      <c r="AI147" s="34"/>
      <c r="AJ147" s="30"/>
      <c r="AK147" s="180">
        <v>53</v>
      </c>
      <c r="AL147" s="185">
        <v>62</v>
      </c>
      <c r="AM147" s="33">
        <v>55</v>
      </c>
      <c r="AN147" s="351">
        <v>60</v>
      </c>
      <c r="AO147" s="34">
        <f>AN147-AK147</f>
        <v>7</v>
      </c>
      <c r="AP147" s="352"/>
      <c r="AQ147" s="489" t="s">
        <v>359</v>
      </c>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c r="EQ147" s="59"/>
      <c r="ER147" s="59"/>
      <c r="ES147" s="59"/>
      <c r="ET147" s="59"/>
      <c r="EU147" s="59"/>
      <c r="EV147" s="59"/>
      <c r="EW147" s="59"/>
      <c r="EX147" s="59"/>
      <c r="EY147" s="59"/>
      <c r="EZ147" s="59"/>
      <c r="FA147" s="59"/>
      <c r="FB147" s="59"/>
      <c r="FC147" s="59"/>
      <c r="FD147" s="59"/>
      <c r="FE147" s="59"/>
      <c r="FF147" s="59"/>
      <c r="FG147" s="59"/>
      <c r="FH147" s="59"/>
      <c r="FI147" s="59"/>
      <c r="FJ147" s="59"/>
      <c r="FK147" s="59"/>
      <c r="FL147" s="59"/>
      <c r="FM147" s="59"/>
      <c r="FN147" s="59"/>
      <c r="FO147" s="59"/>
      <c r="FP147" s="59"/>
      <c r="FQ147" s="59"/>
      <c r="FR147" s="59"/>
      <c r="FS147" s="59"/>
      <c r="FT147" s="59"/>
      <c r="FU147" s="59"/>
      <c r="FV147" s="59"/>
      <c r="FW147" s="59"/>
      <c r="FX147" s="59"/>
      <c r="FY147" s="59"/>
      <c r="FZ147" s="59"/>
      <c r="GA147" s="59"/>
      <c r="GB147" s="59"/>
      <c r="GC147" s="59"/>
      <c r="GD147" s="59"/>
      <c r="GE147" s="59"/>
      <c r="GF147" s="59"/>
      <c r="GG147" s="59"/>
      <c r="GH147" s="59"/>
      <c r="GI147" s="59"/>
      <c r="GJ147" s="59"/>
      <c r="GK147" s="59"/>
      <c r="GL147" s="59"/>
      <c r="GM147" s="59"/>
      <c r="GN147" s="59"/>
      <c r="GO147" s="59"/>
      <c r="GP147" s="59"/>
      <c r="GQ147" s="59"/>
      <c r="GR147" s="59"/>
      <c r="GS147" s="59"/>
      <c r="GT147" s="59"/>
      <c r="GU147" s="59"/>
      <c r="GV147" s="59"/>
      <c r="GW147" s="59"/>
      <c r="GX147" s="59"/>
      <c r="GY147" s="59"/>
      <c r="GZ147" s="59"/>
      <c r="HA147" s="59"/>
      <c r="HB147" s="59"/>
      <c r="HC147" s="59"/>
      <c r="HD147" s="59"/>
      <c r="HE147" s="59"/>
      <c r="HF147" s="59"/>
      <c r="HG147" s="59"/>
      <c r="HH147" s="59"/>
      <c r="HI147" s="59"/>
      <c r="HJ147" s="59"/>
      <c r="HK147" s="59"/>
      <c r="HL147" s="59"/>
      <c r="HM147" s="59"/>
      <c r="HN147" s="59"/>
      <c r="HO147" s="59"/>
      <c r="HP147" s="59"/>
      <c r="HQ147" s="59"/>
      <c r="HR147" s="59"/>
      <c r="HS147" s="59"/>
      <c r="HT147" s="59"/>
      <c r="HU147" s="59"/>
      <c r="HV147" s="59"/>
      <c r="HW147" s="59"/>
      <c r="HX147" s="59"/>
      <c r="HY147" s="59"/>
      <c r="HZ147" s="59"/>
    </row>
    <row r="148" spans="1:234" ht="10.5" customHeight="1">
      <c r="A148" s="467"/>
      <c r="B148" s="468"/>
      <c r="C148" s="292"/>
      <c r="D148" s="283">
        <v>42</v>
      </c>
      <c r="E148" s="87"/>
      <c r="F148" s="87">
        <v>46</v>
      </c>
      <c r="G148" s="87"/>
      <c r="H148" s="87"/>
      <c r="I148" s="87"/>
      <c r="J148" s="88"/>
      <c r="K148" s="89" t="s">
        <v>133</v>
      </c>
      <c r="L148" s="90">
        <v>9</v>
      </c>
      <c r="M148" s="91" t="s">
        <v>97</v>
      </c>
      <c r="N148" s="92">
        <v>12</v>
      </c>
      <c r="O148" s="215" t="s">
        <v>641</v>
      </c>
      <c r="P148" s="224"/>
      <c r="Q148" s="319"/>
      <c r="R148" s="93"/>
      <c r="S148" s="93"/>
      <c r="T148" s="94">
        <v>19</v>
      </c>
      <c r="U148" s="94"/>
      <c r="V148" s="90"/>
      <c r="W148" s="89">
        <v>163</v>
      </c>
      <c r="X148" s="92"/>
      <c r="Y148" s="182"/>
      <c r="Z148" s="184"/>
      <c r="AA148" s="306"/>
      <c r="AB148" s="442">
        <v>88</v>
      </c>
      <c r="AC148" s="349"/>
      <c r="AD148" s="349"/>
      <c r="AE148" s="349"/>
      <c r="AF148" s="349"/>
      <c r="AG148" s="349"/>
      <c r="AH148" s="349"/>
      <c r="AI148" s="306"/>
      <c r="AJ148" s="90">
        <v>8</v>
      </c>
      <c r="AK148" s="182"/>
      <c r="AL148" s="184"/>
      <c r="AM148" s="349"/>
      <c r="AN148" s="349"/>
      <c r="AO148" s="306"/>
      <c r="AP148" s="350"/>
      <c r="AQ148" s="490"/>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5"/>
      <c r="BR148" s="95"/>
      <c r="BS148" s="95"/>
      <c r="BT148" s="95"/>
      <c r="BU148" s="95"/>
      <c r="BV148" s="95"/>
      <c r="BW148" s="95"/>
      <c r="BX148" s="95"/>
      <c r="BY148" s="95"/>
      <c r="BZ148" s="95"/>
      <c r="CA148" s="95"/>
      <c r="CB148" s="95"/>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5"/>
      <c r="DL148" s="95"/>
      <c r="DM148" s="95"/>
      <c r="DN148" s="95"/>
      <c r="DO148" s="95"/>
      <c r="DP148" s="95"/>
      <c r="DQ148" s="95"/>
      <c r="DR148" s="95"/>
      <c r="DS148" s="95"/>
      <c r="DT148" s="95"/>
      <c r="DU148" s="95"/>
      <c r="DV148" s="95"/>
      <c r="DW148" s="95"/>
      <c r="DX148" s="95"/>
      <c r="DY148" s="95"/>
      <c r="DZ148" s="95"/>
      <c r="EA148" s="95"/>
      <c r="EB148" s="95"/>
      <c r="EC148" s="95"/>
      <c r="ED148" s="95"/>
      <c r="EE148" s="95"/>
      <c r="EF148" s="95"/>
      <c r="EG148" s="95"/>
      <c r="EH148" s="95"/>
      <c r="EI148" s="95"/>
      <c r="EJ148" s="95"/>
      <c r="EK148" s="95"/>
      <c r="EL148" s="95"/>
      <c r="EM148" s="95"/>
      <c r="EN148" s="95"/>
      <c r="EO148" s="95"/>
      <c r="EP148" s="95"/>
      <c r="EQ148" s="95"/>
      <c r="ER148" s="95"/>
      <c r="ES148" s="95"/>
      <c r="ET148" s="95"/>
      <c r="EU148" s="95"/>
      <c r="EV148" s="95"/>
      <c r="EW148" s="95"/>
      <c r="EX148" s="95"/>
      <c r="EY148" s="95"/>
      <c r="EZ148" s="95"/>
      <c r="FA148" s="95"/>
      <c r="FB148" s="95"/>
      <c r="FC148" s="95"/>
      <c r="FD148" s="95"/>
      <c r="FE148" s="95"/>
      <c r="FF148" s="95"/>
      <c r="FG148" s="95"/>
      <c r="FH148" s="95"/>
      <c r="FI148" s="95"/>
      <c r="FJ148" s="95"/>
      <c r="FK148" s="95"/>
      <c r="FL148" s="95"/>
      <c r="FM148" s="95"/>
      <c r="FN148" s="95"/>
      <c r="FO148" s="95"/>
      <c r="FP148" s="95"/>
      <c r="FQ148" s="95"/>
      <c r="FR148" s="95"/>
      <c r="FS148" s="95"/>
      <c r="FT148" s="95"/>
      <c r="FU148" s="95"/>
      <c r="FV148" s="95"/>
      <c r="FW148" s="95"/>
      <c r="FX148" s="95"/>
      <c r="FY148" s="95"/>
      <c r="FZ148" s="95"/>
      <c r="GA148" s="95"/>
      <c r="GB148" s="95"/>
      <c r="GC148" s="95"/>
      <c r="GD148" s="95"/>
      <c r="GE148" s="95"/>
      <c r="GF148" s="95"/>
      <c r="GG148" s="95"/>
      <c r="GH148" s="95"/>
      <c r="GI148" s="95"/>
      <c r="GJ148" s="95"/>
      <c r="GK148" s="95"/>
      <c r="GL148" s="95"/>
      <c r="GM148" s="95"/>
      <c r="GN148" s="95"/>
      <c r="GO148" s="95"/>
      <c r="GP148" s="95"/>
      <c r="GQ148" s="95"/>
      <c r="GR148" s="95"/>
      <c r="GS148" s="95"/>
      <c r="GT148" s="95"/>
      <c r="GU148" s="95"/>
      <c r="GV148" s="95"/>
      <c r="GW148" s="95"/>
      <c r="GX148" s="95"/>
      <c r="GY148" s="95"/>
      <c r="GZ148" s="95"/>
      <c r="HA148" s="95"/>
      <c r="HB148" s="95"/>
      <c r="HC148" s="95"/>
      <c r="HD148" s="95"/>
      <c r="HE148" s="95"/>
      <c r="HF148" s="95"/>
      <c r="HG148" s="95"/>
      <c r="HH148" s="95"/>
      <c r="HI148" s="95"/>
      <c r="HJ148" s="95"/>
      <c r="HK148" s="95"/>
      <c r="HL148" s="95"/>
      <c r="HM148" s="95"/>
      <c r="HN148" s="95"/>
      <c r="HO148" s="95"/>
      <c r="HP148" s="95"/>
      <c r="HQ148" s="95"/>
      <c r="HR148" s="95"/>
      <c r="HS148" s="95"/>
      <c r="HT148" s="95"/>
      <c r="HU148" s="95"/>
      <c r="HV148" s="95"/>
      <c r="HW148" s="95"/>
      <c r="HX148" s="95"/>
      <c r="HY148" s="95"/>
      <c r="HZ148" s="95"/>
    </row>
    <row r="149" spans="1:234" s="95" customFormat="1" ht="10.5" customHeight="1">
      <c r="A149" s="463" t="s">
        <v>59</v>
      </c>
      <c r="B149" s="465">
        <f>B147+1</f>
        <v>38720</v>
      </c>
      <c r="C149" s="293">
        <f>SUM(D149:J150)</f>
        <v>235</v>
      </c>
      <c r="D149" s="284">
        <f>25+40</f>
        <v>65</v>
      </c>
      <c r="E149" s="80"/>
      <c r="F149" s="80"/>
      <c r="G149" s="80"/>
      <c r="H149" s="80">
        <v>20</v>
      </c>
      <c r="I149" s="80">
        <v>30</v>
      </c>
      <c r="J149" s="81"/>
      <c r="K149" s="28" t="s">
        <v>133</v>
      </c>
      <c r="L149" s="99" t="s">
        <v>643</v>
      </c>
      <c r="M149" s="82" t="s">
        <v>131</v>
      </c>
      <c r="N149" s="83" t="s">
        <v>100</v>
      </c>
      <c r="O149" s="457" t="s">
        <v>50</v>
      </c>
      <c r="P149" s="221" t="s">
        <v>664</v>
      </c>
      <c r="Q149" s="318">
        <f>SUM(R149:R150,T149:T150)+SUM(S149:S150)*1.5+SUM(U149:U150)/3+SUM(V149:V150)*0.6</f>
        <v>38</v>
      </c>
      <c r="R149" s="70"/>
      <c r="S149" s="70"/>
      <c r="T149" s="29">
        <v>16</v>
      </c>
      <c r="U149" s="29"/>
      <c r="V149" s="30"/>
      <c r="W149" s="28"/>
      <c r="X149" s="83"/>
      <c r="Y149" s="140"/>
      <c r="Z149" s="185"/>
      <c r="AA149" s="34"/>
      <c r="AB149" s="32">
        <v>115</v>
      </c>
      <c r="AC149" s="33"/>
      <c r="AD149" s="33"/>
      <c r="AE149" s="33"/>
      <c r="AF149" s="33"/>
      <c r="AG149" s="33"/>
      <c r="AH149" s="33"/>
      <c r="AI149" s="34"/>
      <c r="AJ149" s="30" t="s">
        <v>548</v>
      </c>
      <c r="AK149" s="180">
        <v>52</v>
      </c>
      <c r="AL149" s="185">
        <v>59</v>
      </c>
      <c r="AM149" s="33">
        <v>55</v>
      </c>
      <c r="AN149" s="33">
        <v>60</v>
      </c>
      <c r="AO149" s="34">
        <f>AN149-AK149</f>
        <v>8</v>
      </c>
      <c r="AP149" s="352"/>
      <c r="AQ149" s="491" t="s">
        <v>362</v>
      </c>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c r="EQ149" s="59"/>
      <c r="ER149" s="59"/>
      <c r="ES149" s="59"/>
      <c r="ET149" s="59"/>
      <c r="EU149" s="59"/>
      <c r="EV149" s="59"/>
      <c r="EW149" s="59"/>
      <c r="EX149" s="59"/>
      <c r="EY149" s="59"/>
      <c r="EZ149" s="59"/>
      <c r="FA149" s="59"/>
      <c r="FB149" s="59"/>
      <c r="FC149" s="59"/>
      <c r="FD149" s="59"/>
      <c r="FE149" s="59"/>
      <c r="FF149" s="59"/>
      <c r="FG149" s="59"/>
      <c r="FH149" s="59"/>
      <c r="FI149" s="59"/>
      <c r="FJ149" s="59"/>
      <c r="FK149" s="59"/>
      <c r="FL149" s="59"/>
      <c r="FM149" s="59"/>
      <c r="FN149" s="59"/>
      <c r="FO149" s="59"/>
      <c r="FP149" s="59"/>
      <c r="FQ149" s="59"/>
      <c r="FR149" s="59"/>
      <c r="FS149" s="59"/>
      <c r="FT149" s="59"/>
      <c r="FU149" s="59"/>
      <c r="FV149" s="59"/>
      <c r="FW149" s="59"/>
      <c r="FX149" s="59"/>
      <c r="FY149" s="59"/>
      <c r="FZ149" s="59"/>
      <c r="GA149" s="59"/>
      <c r="GB149" s="59"/>
      <c r="GC149" s="59"/>
      <c r="GD149" s="59"/>
      <c r="GE149" s="59"/>
      <c r="GF149" s="59"/>
      <c r="GG149" s="59"/>
      <c r="GH149" s="59"/>
      <c r="GI149" s="59"/>
      <c r="GJ149" s="59"/>
      <c r="GK149" s="59"/>
      <c r="GL149" s="59"/>
      <c r="GM149" s="59"/>
      <c r="GN149" s="59"/>
      <c r="GO149" s="59"/>
      <c r="GP149" s="59"/>
      <c r="GQ149" s="59"/>
      <c r="GR149" s="59"/>
      <c r="GS149" s="59"/>
      <c r="GT149" s="59"/>
      <c r="GU149" s="59"/>
      <c r="GV149" s="59"/>
      <c r="GW149" s="59"/>
      <c r="GX149" s="59"/>
      <c r="GY149" s="59"/>
      <c r="GZ149" s="59"/>
      <c r="HA149" s="59"/>
      <c r="HB149" s="59"/>
      <c r="HC149" s="59"/>
      <c r="HD149" s="59"/>
      <c r="HE149" s="59"/>
      <c r="HF149" s="59"/>
      <c r="HG149" s="59"/>
      <c r="HH149" s="59"/>
      <c r="HI149" s="59"/>
      <c r="HJ149" s="59"/>
      <c r="HK149" s="59"/>
      <c r="HL149" s="59"/>
      <c r="HM149" s="59"/>
      <c r="HN149" s="59"/>
      <c r="HO149" s="59"/>
      <c r="HP149" s="59"/>
      <c r="HQ149" s="59"/>
      <c r="HR149" s="59"/>
      <c r="HS149" s="59"/>
      <c r="HT149" s="59"/>
      <c r="HU149" s="59"/>
      <c r="HV149" s="59"/>
      <c r="HW149" s="59"/>
      <c r="HX149" s="59"/>
      <c r="HY149" s="59"/>
      <c r="HZ149" s="59"/>
    </row>
    <row r="150" spans="1:234" ht="10.5" customHeight="1">
      <c r="A150" s="467"/>
      <c r="B150" s="468"/>
      <c r="C150" s="292"/>
      <c r="D150" s="283">
        <v>120</v>
      </c>
      <c r="E150" s="87"/>
      <c r="F150" s="87"/>
      <c r="G150" s="87"/>
      <c r="H150" s="87"/>
      <c r="I150" s="87"/>
      <c r="J150" s="88"/>
      <c r="K150" s="89"/>
      <c r="L150" s="90">
        <v>8</v>
      </c>
      <c r="M150" s="91" t="s">
        <v>97</v>
      </c>
      <c r="N150" s="92">
        <v>18</v>
      </c>
      <c r="O150" s="212" t="s">
        <v>29</v>
      </c>
      <c r="P150" s="222"/>
      <c r="Q150" s="319"/>
      <c r="R150" s="93"/>
      <c r="S150" s="93"/>
      <c r="T150" s="94">
        <v>22</v>
      </c>
      <c r="U150" s="94"/>
      <c r="V150" s="90"/>
      <c r="W150" s="89"/>
      <c r="X150" s="92"/>
      <c r="Y150" s="182"/>
      <c r="Z150" s="184"/>
      <c r="AA150" s="306"/>
      <c r="AB150" s="442">
        <v>120</v>
      </c>
      <c r="AC150" s="349"/>
      <c r="AD150" s="349"/>
      <c r="AE150" s="349"/>
      <c r="AF150" s="349"/>
      <c r="AG150" s="349"/>
      <c r="AH150" s="349"/>
      <c r="AI150" s="306"/>
      <c r="AJ150" s="90">
        <v>8</v>
      </c>
      <c r="AK150" s="182"/>
      <c r="AL150" s="184"/>
      <c r="AM150" s="349"/>
      <c r="AN150" s="349"/>
      <c r="AO150" s="306"/>
      <c r="AP150" s="350">
        <v>3</v>
      </c>
      <c r="AQ150" s="490"/>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5"/>
      <c r="DF150" s="95"/>
      <c r="DG150" s="95"/>
      <c r="DH150" s="95"/>
      <c r="DI150" s="95"/>
      <c r="DJ150" s="95"/>
      <c r="DK150" s="95"/>
      <c r="DL150" s="95"/>
      <c r="DM150" s="95"/>
      <c r="DN150" s="95"/>
      <c r="DO150" s="95"/>
      <c r="DP150" s="95"/>
      <c r="DQ150" s="95"/>
      <c r="DR150" s="95"/>
      <c r="DS150" s="95"/>
      <c r="DT150" s="95"/>
      <c r="DU150" s="95"/>
      <c r="DV150" s="95"/>
      <c r="DW150" s="95"/>
      <c r="DX150" s="95"/>
      <c r="DY150" s="95"/>
      <c r="DZ150" s="95"/>
      <c r="EA150" s="95"/>
      <c r="EB150" s="95"/>
      <c r="EC150" s="95"/>
      <c r="ED150" s="95"/>
      <c r="EE150" s="95"/>
      <c r="EF150" s="95"/>
      <c r="EG150" s="95"/>
      <c r="EH150" s="95"/>
      <c r="EI150" s="95"/>
      <c r="EJ150" s="95"/>
      <c r="EK150" s="95"/>
      <c r="EL150" s="95"/>
      <c r="EM150" s="95"/>
      <c r="EN150" s="95"/>
      <c r="EO150" s="95"/>
      <c r="EP150" s="95"/>
      <c r="EQ150" s="95"/>
      <c r="ER150" s="95"/>
      <c r="ES150" s="95"/>
      <c r="ET150" s="95"/>
      <c r="EU150" s="95"/>
      <c r="EV150" s="95"/>
      <c r="EW150" s="95"/>
      <c r="EX150" s="95"/>
      <c r="EY150" s="95"/>
      <c r="EZ150" s="95"/>
      <c r="FA150" s="95"/>
      <c r="FB150" s="95"/>
      <c r="FC150" s="95"/>
      <c r="FD150" s="95"/>
      <c r="FE150" s="95"/>
      <c r="FF150" s="95"/>
      <c r="FG150" s="95"/>
      <c r="FH150" s="95"/>
      <c r="FI150" s="95"/>
      <c r="FJ150" s="95"/>
      <c r="FK150" s="95"/>
      <c r="FL150" s="95"/>
      <c r="FM150" s="95"/>
      <c r="FN150" s="95"/>
      <c r="FO150" s="95"/>
      <c r="FP150" s="95"/>
      <c r="FQ150" s="95"/>
      <c r="FR150" s="95"/>
      <c r="FS150" s="95"/>
      <c r="FT150" s="95"/>
      <c r="FU150" s="95"/>
      <c r="FV150" s="95"/>
      <c r="FW150" s="95"/>
      <c r="FX150" s="95"/>
      <c r="FY150" s="95"/>
      <c r="FZ150" s="95"/>
      <c r="GA150" s="95"/>
      <c r="GB150" s="95"/>
      <c r="GC150" s="95"/>
      <c r="GD150" s="95"/>
      <c r="GE150" s="95"/>
      <c r="GF150" s="95"/>
      <c r="GG150" s="95"/>
      <c r="GH150" s="95"/>
      <c r="GI150" s="95"/>
      <c r="GJ150" s="95"/>
      <c r="GK150" s="95"/>
      <c r="GL150" s="95"/>
      <c r="GM150" s="95"/>
      <c r="GN150" s="95"/>
      <c r="GO150" s="95"/>
      <c r="GP150" s="95"/>
      <c r="GQ150" s="95"/>
      <c r="GR150" s="95"/>
      <c r="GS150" s="95"/>
      <c r="GT150" s="95"/>
      <c r="GU150" s="95"/>
      <c r="GV150" s="95"/>
      <c r="GW150" s="95"/>
      <c r="GX150" s="95"/>
      <c r="GY150" s="95"/>
      <c r="GZ150" s="95"/>
      <c r="HA150" s="95"/>
      <c r="HB150" s="95"/>
      <c r="HC150" s="95"/>
      <c r="HD150" s="95"/>
      <c r="HE150" s="95"/>
      <c r="HF150" s="95"/>
      <c r="HG150" s="95"/>
      <c r="HH150" s="95"/>
      <c r="HI150" s="95"/>
      <c r="HJ150" s="95"/>
      <c r="HK150" s="95"/>
      <c r="HL150" s="95"/>
      <c r="HM150" s="95"/>
      <c r="HN150" s="95"/>
      <c r="HO150" s="95"/>
      <c r="HP150" s="95"/>
      <c r="HQ150" s="95"/>
      <c r="HR150" s="95"/>
      <c r="HS150" s="95"/>
      <c r="HT150" s="95"/>
      <c r="HU150" s="95"/>
      <c r="HV150" s="95"/>
      <c r="HW150" s="95"/>
      <c r="HX150" s="95"/>
      <c r="HY150" s="95"/>
      <c r="HZ150" s="95"/>
    </row>
    <row r="151" spans="1:234" s="95" customFormat="1" ht="10.5" customHeight="1">
      <c r="A151" s="463" t="s">
        <v>60</v>
      </c>
      <c r="B151" s="465">
        <f>B149+1</f>
        <v>38721</v>
      </c>
      <c r="C151" s="293">
        <f>SUM(D151:J152)</f>
        <v>280</v>
      </c>
      <c r="D151" s="284">
        <v>280</v>
      </c>
      <c r="E151" s="80"/>
      <c r="F151" s="80"/>
      <c r="G151" s="80"/>
      <c r="H151" s="80"/>
      <c r="I151" s="80"/>
      <c r="J151" s="81"/>
      <c r="K151" s="28" t="s">
        <v>124</v>
      </c>
      <c r="L151" s="30">
        <v>8</v>
      </c>
      <c r="M151" s="82" t="s">
        <v>100</v>
      </c>
      <c r="N151" s="83">
        <v>12</v>
      </c>
      <c r="O151" s="211" t="s">
        <v>21</v>
      </c>
      <c r="P151" s="221"/>
      <c r="Q151" s="318">
        <f>SUM(R151:R152,T151:T152)+SUM(S151:S152)*1.5+SUM(U151:U152)/3+SUM(V151:V152)*0.6</f>
        <v>22</v>
      </c>
      <c r="R151" s="70">
        <v>22</v>
      </c>
      <c r="S151" s="70"/>
      <c r="T151" s="29"/>
      <c r="U151" s="29"/>
      <c r="V151" s="30"/>
      <c r="W151" s="28"/>
      <c r="X151" s="83"/>
      <c r="Y151" s="140"/>
      <c r="Z151" s="185"/>
      <c r="AA151" s="34"/>
      <c r="AB151" s="32"/>
      <c r="AC151" s="33"/>
      <c r="AD151" s="33"/>
      <c r="AE151" s="33"/>
      <c r="AF151" s="33"/>
      <c r="AG151" s="33">
        <v>280</v>
      </c>
      <c r="AH151" s="33"/>
      <c r="AI151" s="34"/>
      <c r="AJ151" s="30"/>
      <c r="AK151" s="180">
        <v>49</v>
      </c>
      <c r="AL151" s="185">
        <v>63</v>
      </c>
      <c r="AM151" s="33">
        <v>63</v>
      </c>
      <c r="AN151" s="33">
        <v>63</v>
      </c>
      <c r="AO151" s="34">
        <f>AN151-AK151</f>
        <v>14</v>
      </c>
      <c r="AP151" s="352"/>
      <c r="AQ151" s="491" t="s">
        <v>361</v>
      </c>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c r="FW151" s="59"/>
      <c r="FX151" s="59"/>
      <c r="FY151" s="59"/>
      <c r="FZ151" s="59"/>
      <c r="GA151" s="59"/>
      <c r="GB151" s="59"/>
      <c r="GC151" s="59"/>
      <c r="GD151" s="59"/>
      <c r="GE151" s="59"/>
      <c r="GF151" s="59"/>
      <c r="GG151" s="59"/>
      <c r="GH151" s="59"/>
      <c r="GI151" s="59"/>
      <c r="GJ151" s="59"/>
      <c r="GK151" s="59"/>
      <c r="GL151" s="59"/>
      <c r="GM151" s="59"/>
      <c r="GN151" s="59"/>
      <c r="GO151" s="59"/>
      <c r="GP151" s="59"/>
      <c r="GQ151" s="59"/>
      <c r="GR151" s="59"/>
      <c r="GS151" s="59"/>
      <c r="GT151" s="59"/>
      <c r="GU151" s="59"/>
      <c r="GV151" s="59"/>
      <c r="GW151" s="59"/>
      <c r="GX151" s="59"/>
      <c r="GY151" s="59"/>
      <c r="GZ151" s="59"/>
      <c r="HA151" s="59"/>
      <c r="HB151" s="59"/>
      <c r="HC151" s="59"/>
      <c r="HD151" s="59"/>
      <c r="HE151" s="59"/>
      <c r="HF151" s="59"/>
      <c r="HG151" s="59"/>
      <c r="HH151" s="59"/>
      <c r="HI151" s="59"/>
      <c r="HJ151" s="59"/>
      <c r="HK151" s="59"/>
      <c r="HL151" s="59"/>
      <c r="HM151" s="59"/>
      <c r="HN151" s="59"/>
      <c r="HO151" s="59"/>
      <c r="HP151" s="59"/>
      <c r="HQ151" s="59"/>
      <c r="HR151" s="59"/>
      <c r="HS151" s="59"/>
      <c r="HT151" s="59"/>
      <c r="HU151" s="59"/>
      <c r="HV151" s="59"/>
      <c r="HW151" s="59"/>
      <c r="HX151" s="59"/>
      <c r="HY151" s="59"/>
      <c r="HZ151" s="59"/>
    </row>
    <row r="152" spans="1:234" ht="10.5" customHeight="1">
      <c r="A152" s="467"/>
      <c r="B152" s="468"/>
      <c r="C152" s="294"/>
      <c r="D152" s="283"/>
      <c r="E152" s="87"/>
      <c r="F152" s="87"/>
      <c r="G152" s="87"/>
      <c r="H152" s="87"/>
      <c r="I152" s="87"/>
      <c r="J152" s="88"/>
      <c r="K152" s="89"/>
      <c r="L152" s="90"/>
      <c r="M152" s="91"/>
      <c r="N152" s="92"/>
      <c r="O152" s="212"/>
      <c r="P152" s="222"/>
      <c r="Q152" s="319"/>
      <c r="R152" s="93"/>
      <c r="S152" s="93"/>
      <c r="T152" s="94"/>
      <c r="U152" s="94"/>
      <c r="V152" s="90"/>
      <c r="W152" s="89"/>
      <c r="X152" s="92"/>
      <c r="Y152" s="182"/>
      <c r="Z152" s="184"/>
      <c r="AA152" s="306"/>
      <c r="AB152" s="442"/>
      <c r="AC152" s="349"/>
      <c r="AD152" s="349"/>
      <c r="AE152" s="349"/>
      <c r="AF152" s="349"/>
      <c r="AG152" s="349"/>
      <c r="AH152" s="349"/>
      <c r="AI152" s="306"/>
      <c r="AJ152" s="90">
        <v>8</v>
      </c>
      <c r="AK152" s="182"/>
      <c r="AL152" s="184"/>
      <c r="AM152" s="349"/>
      <c r="AN152" s="349"/>
      <c r="AO152" s="306"/>
      <c r="AP152" s="350">
        <v>3</v>
      </c>
      <c r="AQ152" s="490"/>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c r="DG152" s="95"/>
      <c r="DH152" s="95"/>
      <c r="DI152" s="95"/>
      <c r="DJ152" s="95"/>
      <c r="DK152" s="95"/>
      <c r="DL152" s="95"/>
      <c r="DM152" s="95"/>
      <c r="DN152" s="95"/>
      <c r="DO152" s="95"/>
      <c r="DP152" s="95"/>
      <c r="DQ152" s="95"/>
      <c r="DR152" s="95"/>
      <c r="DS152" s="95"/>
      <c r="DT152" s="95"/>
      <c r="DU152" s="95"/>
      <c r="DV152" s="95"/>
      <c r="DW152" s="95"/>
      <c r="DX152" s="95"/>
      <c r="DY152" s="95"/>
      <c r="DZ152" s="95"/>
      <c r="EA152" s="95"/>
      <c r="EB152" s="95"/>
      <c r="EC152" s="95"/>
      <c r="ED152" s="95"/>
      <c r="EE152" s="95"/>
      <c r="EF152" s="95"/>
      <c r="EG152" s="95"/>
      <c r="EH152" s="95"/>
      <c r="EI152" s="95"/>
      <c r="EJ152" s="95"/>
      <c r="EK152" s="95"/>
      <c r="EL152" s="95"/>
      <c r="EM152" s="95"/>
      <c r="EN152" s="95"/>
      <c r="EO152" s="95"/>
      <c r="EP152" s="95"/>
      <c r="EQ152" s="95"/>
      <c r="ER152" s="95"/>
      <c r="ES152" s="95"/>
      <c r="ET152" s="95"/>
      <c r="EU152" s="95"/>
      <c r="EV152" s="95"/>
      <c r="EW152" s="95"/>
      <c r="EX152" s="95"/>
      <c r="EY152" s="95"/>
      <c r="EZ152" s="95"/>
      <c r="FA152" s="95"/>
      <c r="FB152" s="95"/>
      <c r="FC152" s="95"/>
      <c r="FD152" s="95"/>
      <c r="FE152" s="95"/>
      <c r="FF152" s="95"/>
      <c r="FG152" s="95"/>
      <c r="FH152" s="95"/>
      <c r="FI152" s="95"/>
      <c r="FJ152" s="95"/>
      <c r="FK152" s="95"/>
      <c r="FL152" s="95"/>
      <c r="FM152" s="95"/>
      <c r="FN152" s="95"/>
      <c r="FO152" s="95"/>
      <c r="FP152" s="95"/>
      <c r="FQ152" s="95"/>
      <c r="FR152" s="95"/>
      <c r="FS152" s="95"/>
      <c r="FT152" s="95"/>
      <c r="FU152" s="95"/>
      <c r="FV152" s="95"/>
      <c r="FW152" s="95"/>
      <c r="FX152" s="95"/>
      <c r="FY152" s="95"/>
      <c r="FZ152" s="95"/>
      <c r="GA152" s="95"/>
      <c r="GB152" s="95"/>
      <c r="GC152" s="95"/>
      <c r="GD152" s="95"/>
      <c r="GE152" s="95"/>
      <c r="GF152" s="95"/>
      <c r="GG152" s="95"/>
      <c r="GH152" s="95"/>
      <c r="GI152" s="95"/>
      <c r="GJ152" s="95"/>
      <c r="GK152" s="95"/>
      <c r="GL152" s="95"/>
      <c r="GM152" s="95"/>
      <c r="GN152" s="95"/>
      <c r="GO152" s="95"/>
      <c r="GP152" s="95"/>
      <c r="GQ152" s="95"/>
      <c r="GR152" s="95"/>
      <c r="GS152" s="95"/>
      <c r="GT152" s="95"/>
      <c r="GU152" s="95"/>
      <c r="GV152" s="95"/>
      <c r="GW152" s="95"/>
      <c r="GX152" s="95"/>
      <c r="GY152" s="95"/>
      <c r="GZ152" s="95"/>
      <c r="HA152" s="95"/>
      <c r="HB152" s="95"/>
      <c r="HC152" s="95"/>
      <c r="HD152" s="95"/>
      <c r="HE152" s="95"/>
      <c r="HF152" s="95"/>
      <c r="HG152" s="95"/>
      <c r="HH152" s="95"/>
      <c r="HI152" s="95"/>
      <c r="HJ152" s="95"/>
      <c r="HK152" s="95"/>
      <c r="HL152" s="95"/>
      <c r="HM152" s="95"/>
      <c r="HN152" s="95"/>
      <c r="HO152" s="95"/>
      <c r="HP152" s="95"/>
      <c r="HQ152" s="95"/>
      <c r="HR152" s="95"/>
      <c r="HS152" s="95"/>
      <c r="HT152" s="95"/>
      <c r="HU152" s="95"/>
      <c r="HV152" s="95"/>
      <c r="HW152" s="95"/>
      <c r="HX152" s="95"/>
      <c r="HY152" s="95"/>
      <c r="HZ152" s="95"/>
    </row>
    <row r="153" spans="1:234" s="95" customFormat="1" ht="10.5" customHeight="1">
      <c r="A153" s="463" t="s">
        <v>61</v>
      </c>
      <c r="B153" s="465">
        <f>B151+1</f>
        <v>38722</v>
      </c>
      <c r="C153" s="293">
        <f>SUM(D153:J154)</f>
        <v>131</v>
      </c>
      <c r="D153" s="285">
        <v>55</v>
      </c>
      <c r="E153" s="96"/>
      <c r="F153" s="80"/>
      <c r="G153" s="80"/>
      <c r="H153" s="80"/>
      <c r="I153" s="96"/>
      <c r="J153" s="81"/>
      <c r="K153" s="28" t="s">
        <v>124</v>
      </c>
      <c r="L153" s="99">
        <v>8</v>
      </c>
      <c r="M153" s="82" t="s">
        <v>100</v>
      </c>
      <c r="N153" s="83">
        <v>12</v>
      </c>
      <c r="O153" s="213" t="s">
        <v>64</v>
      </c>
      <c r="P153" s="221"/>
      <c r="Q153" s="318">
        <f>SUM(R153:R154,T153:T154)+SUM(S153:S154)*1.5+SUM(U153:U154)/3+SUM(V153:V154)*0.6</f>
        <v>23.5</v>
      </c>
      <c r="R153" s="70"/>
      <c r="S153" s="70">
        <v>5</v>
      </c>
      <c r="T153" s="29"/>
      <c r="U153" s="29"/>
      <c r="V153" s="30"/>
      <c r="W153" s="28"/>
      <c r="X153" s="83"/>
      <c r="Y153" s="140"/>
      <c r="Z153" s="185"/>
      <c r="AA153" s="34">
        <v>4</v>
      </c>
      <c r="AB153" s="32"/>
      <c r="AC153" s="33">
        <v>55</v>
      </c>
      <c r="AD153" s="33"/>
      <c r="AE153" s="33"/>
      <c r="AF153" s="33"/>
      <c r="AG153" s="33"/>
      <c r="AH153" s="33"/>
      <c r="AI153" s="34"/>
      <c r="AJ153" s="30"/>
      <c r="AK153" s="180">
        <v>51</v>
      </c>
      <c r="AL153" s="185">
        <v>64</v>
      </c>
      <c r="AM153" s="33">
        <v>64</v>
      </c>
      <c r="AN153" s="33">
        <v>60</v>
      </c>
      <c r="AO153" s="34">
        <f>AN153-AK153</f>
        <v>9</v>
      </c>
      <c r="AP153" s="352"/>
      <c r="AQ153" s="491" t="s">
        <v>661</v>
      </c>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row>
    <row r="154" spans="1:234" ht="10.5" customHeight="1">
      <c r="A154" s="467"/>
      <c r="B154" s="468"/>
      <c r="C154" s="294"/>
      <c r="D154" s="286">
        <v>35</v>
      </c>
      <c r="E154" s="97">
        <v>20</v>
      </c>
      <c r="F154" s="87">
        <v>21</v>
      </c>
      <c r="G154" s="87"/>
      <c r="H154" s="87"/>
      <c r="I154" s="97"/>
      <c r="J154" s="88"/>
      <c r="K154" s="89" t="s">
        <v>98</v>
      </c>
      <c r="L154" s="101">
        <v>9</v>
      </c>
      <c r="M154" s="91" t="s">
        <v>97</v>
      </c>
      <c r="N154" s="92">
        <v>18</v>
      </c>
      <c r="O154" s="212" t="s">
        <v>363</v>
      </c>
      <c r="P154" s="222"/>
      <c r="Q154" s="319"/>
      <c r="R154" s="93"/>
      <c r="S154" s="93"/>
      <c r="T154" s="94">
        <v>16</v>
      </c>
      <c r="U154" s="94"/>
      <c r="V154" s="90"/>
      <c r="W154" s="89"/>
      <c r="X154" s="92"/>
      <c r="Y154" s="182"/>
      <c r="Z154" s="184"/>
      <c r="AA154" s="306"/>
      <c r="AB154" s="442">
        <v>76</v>
      </c>
      <c r="AC154" s="349"/>
      <c r="AD154" s="349"/>
      <c r="AE154" s="349"/>
      <c r="AF154" s="349"/>
      <c r="AG154" s="349"/>
      <c r="AH154" s="349"/>
      <c r="AI154" s="306"/>
      <c r="AJ154" s="90">
        <v>5</v>
      </c>
      <c r="AK154" s="182"/>
      <c r="AL154" s="184"/>
      <c r="AM154" s="349"/>
      <c r="AN154" s="349"/>
      <c r="AO154" s="306"/>
      <c r="AP154" s="350">
        <v>9</v>
      </c>
      <c r="AQ154" s="490"/>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95"/>
      <c r="DR154" s="95"/>
      <c r="DS154" s="95"/>
      <c r="DT154" s="95"/>
      <c r="DU154" s="95"/>
      <c r="DV154" s="95"/>
      <c r="DW154" s="95"/>
      <c r="DX154" s="95"/>
      <c r="DY154" s="95"/>
      <c r="DZ154" s="95"/>
      <c r="EA154" s="95"/>
      <c r="EB154" s="95"/>
      <c r="EC154" s="95"/>
      <c r="ED154" s="95"/>
      <c r="EE154" s="95"/>
      <c r="EF154" s="95"/>
      <c r="EG154" s="95"/>
      <c r="EH154" s="95"/>
      <c r="EI154" s="95"/>
      <c r="EJ154" s="95"/>
      <c r="EK154" s="95"/>
      <c r="EL154" s="95"/>
      <c r="EM154" s="95"/>
      <c r="EN154" s="95"/>
      <c r="EO154" s="95"/>
      <c r="EP154" s="95"/>
      <c r="EQ154" s="95"/>
      <c r="ER154" s="95"/>
      <c r="ES154" s="95"/>
      <c r="ET154" s="95"/>
      <c r="EU154" s="95"/>
      <c r="EV154" s="95"/>
      <c r="EW154" s="95"/>
      <c r="EX154" s="95"/>
      <c r="EY154" s="95"/>
      <c r="EZ154" s="95"/>
      <c r="FA154" s="95"/>
      <c r="FB154" s="95"/>
      <c r="FC154" s="95"/>
      <c r="FD154" s="95"/>
      <c r="FE154" s="95"/>
      <c r="FF154" s="95"/>
      <c r="FG154" s="95"/>
      <c r="FH154" s="95"/>
      <c r="FI154" s="95"/>
      <c r="FJ154" s="95"/>
      <c r="FK154" s="95"/>
      <c r="FL154" s="95"/>
      <c r="FM154" s="95"/>
      <c r="FN154" s="95"/>
      <c r="FO154" s="95"/>
      <c r="FP154" s="95"/>
      <c r="FQ154" s="95"/>
      <c r="FR154" s="95"/>
      <c r="FS154" s="95"/>
      <c r="FT154" s="95"/>
      <c r="FU154" s="95"/>
      <c r="FV154" s="95"/>
      <c r="FW154" s="95"/>
      <c r="FX154" s="95"/>
      <c r="FY154" s="95"/>
      <c r="FZ154" s="95"/>
      <c r="GA154" s="95"/>
      <c r="GB154" s="95"/>
      <c r="GC154" s="95"/>
      <c r="GD154" s="95"/>
      <c r="GE154" s="95"/>
      <c r="GF154" s="95"/>
      <c r="GG154" s="95"/>
      <c r="GH154" s="95"/>
      <c r="GI154" s="95"/>
      <c r="GJ154" s="95"/>
      <c r="GK154" s="95"/>
      <c r="GL154" s="95"/>
      <c r="GM154" s="95"/>
      <c r="GN154" s="95"/>
      <c r="GO154" s="95"/>
      <c r="GP154" s="95"/>
      <c r="GQ154" s="95"/>
      <c r="GR154" s="95"/>
      <c r="GS154" s="95"/>
      <c r="GT154" s="95"/>
      <c r="GU154" s="95"/>
      <c r="GV154" s="95"/>
      <c r="GW154" s="95"/>
      <c r="GX154" s="95"/>
      <c r="GY154" s="95"/>
      <c r="GZ154" s="95"/>
      <c r="HA154" s="95"/>
      <c r="HB154" s="95"/>
      <c r="HC154" s="95"/>
      <c r="HD154" s="95"/>
      <c r="HE154" s="95"/>
      <c r="HF154" s="95"/>
      <c r="HG154" s="95"/>
      <c r="HH154" s="95"/>
      <c r="HI154" s="95"/>
      <c r="HJ154" s="95"/>
      <c r="HK154" s="95"/>
      <c r="HL154" s="95"/>
      <c r="HM154" s="95"/>
      <c r="HN154" s="95"/>
      <c r="HO154" s="95"/>
      <c r="HP154" s="95"/>
      <c r="HQ154" s="95"/>
      <c r="HR154" s="95"/>
      <c r="HS154" s="95"/>
      <c r="HT154" s="95"/>
      <c r="HU154" s="95"/>
      <c r="HV154" s="95"/>
      <c r="HW154" s="95"/>
      <c r="HX154" s="95"/>
      <c r="HY154" s="95"/>
      <c r="HZ154" s="95"/>
    </row>
    <row r="155" spans="1:234" s="95" customFormat="1" ht="10.5" customHeight="1">
      <c r="A155" s="463" t="s">
        <v>62</v>
      </c>
      <c r="B155" s="465">
        <f>B153+1</f>
        <v>38723</v>
      </c>
      <c r="C155" s="293">
        <f>SUM(D155:J156)</f>
        <v>30</v>
      </c>
      <c r="D155" s="285"/>
      <c r="E155" s="96"/>
      <c r="F155" s="80"/>
      <c r="G155" s="80"/>
      <c r="H155" s="80"/>
      <c r="I155" s="80"/>
      <c r="J155" s="98"/>
      <c r="K155" s="28"/>
      <c r="L155" s="30"/>
      <c r="M155" s="82"/>
      <c r="N155" s="83"/>
      <c r="O155" s="211"/>
      <c r="P155" s="221"/>
      <c r="Q155" s="318">
        <f>SUM(R155:R156,T155:T156)+SUM(S155:S156)*1.5+SUM(U155:U156)/3+SUM(V155:V156)*0.6</f>
        <v>0</v>
      </c>
      <c r="R155" s="70"/>
      <c r="S155" s="70"/>
      <c r="T155" s="29"/>
      <c r="U155" s="29"/>
      <c r="V155" s="30"/>
      <c r="W155" s="28"/>
      <c r="X155" s="83"/>
      <c r="Y155" s="180"/>
      <c r="Z155" s="307"/>
      <c r="AA155" s="54"/>
      <c r="AB155" s="38"/>
      <c r="AC155" s="37"/>
      <c r="AD155" s="37"/>
      <c r="AE155" s="37"/>
      <c r="AF155" s="37"/>
      <c r="AG155" s="37"/>
      <c r="AH155" s="37"/>
      <c r="AI155" s="54"/>
      <c r="AJ155" s="30" t="s">
        <v>548</v>
      </c>
      <c r="AK155" s="180">
        <v>55</v>
      </c>
      <c r="AL155" s="185">
        <v>64</v>
      </c>
      <c r="AM155" s="33">
        <v>63</v>
      </c>
      <c r="AN155" s="33">
        <v>66</v>
      </c>
      <c r="AO155" s="34">
        <f>AN155-AK155</f>
        <v>11</v>
      </c>
      <c r="AP155" s="352"/>
      <c r="AQ155" s="491" t="s">
        <v>663</v>
      </c>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c r="HI155" s="59"/>
      <c r="HJ155" s="59"/>
      <c r="HK155" s="59"/>
      <c r="HL155" s="59"/>
      <c r="HM155" s="59"/>
      <c r="HN155" s="59"/>
      <c r="HO155" s="59"/>
      <c r="HP155" s="59"/>
      <c r="HQ155" s="59"/>
      <c r="HR155" s="59"/>
      <c r="HS155" s="59"/>
      <c r="HT155" s="59"/>
      <c r="HU155" s="59"/>
      <c r="HV155" s="59"/>
      <c r="HW155" s="59"/>
      <c r="HX155" s="59"/>
      <c r="HY155" s="59"/>
      <c r="HZ155" s="59"/>
    </row>
    <row r="156" spans="1:234" ht="10.5" customHeight="1">
      <c r="A156" s="467"/>
      <c r="B156" s="468"/>
      <c r="C156" s="294"/>
      <c r="D156" s="286"/>
      <c r="E156" s="97"/>
      <c r="F156" s="87"/>
      <c r="G156" s="87"/>
      <c r="H156" s="87"/>
      <c r="I156" s="87">
        <v>30</v>
      </c>
      <c r="J156" s="100"/>
      <c r="K156" s="89"/>
      <c r="L156" s="90">
        <v>8</v>
      </c>
      <c r="M156" s="91" t="s">
        <v>97</v>
      </c>
      <c r="N156" s="92">
        <v>17</v>
      </c>
      <c r="O156" s="212" t="s">
        <v>662</v>
      </c>
      <c r="P156" s="222"/>
      <c r="Q156" s="319"/>
      <c r="R156" s="93"/>
      <c r="S156" s="93"/>
      <c r="T156" s="94"/>
      <c r="U156" s="94"/>
      <c r="V156" s="90"/>
      <c r="W156" s="89"/>
      <c r="X156" s="92"/>
      <c r="Y156" s="182"/>
      <c r="Z156" s="184"/>
      <c r="AA156" s="309"/>
      <c r="AB156" s="443"/>
      <c r="AC156" s="444"/>
      <c r="AD156" s="444"/>
      <c r="AE156" s="444"/>
      <c r="AF156" s="444"/>
      <c r="AG156" s="444"/>
      <c r="AH156" s="444">
        <v>30</v>
      </c>
      <c r="AI156" s="309"/>
      <c r="AJ156" s="90">
        <v>9</v>
      </c>
      <c r="AK156" s="182"/>
      <c r="AL156" s="184"/>
      <c r="AM156" s="349"/>
      <c r="AN156" s="349"/>
      <c r="AO156" s="306"/>
      <c r="AP156" s="350"/>
      <c r="AQ156" s="490"/>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c r="BY156" s="95"/>
      <c r="BZ156" s="95"/>
      <c r="CA156" s="95"/>
      <c r="CB156" s="95"/>
      <c r="CC156" s="95"/>
      <c r="CD156" s="95"/>
      <c r="CE156" s="95"/>
      <c r="CF156" s="95"/>
      <c r="CG156" s="95"/>
      <c r="CH156" s="95"/>
      <c r="CI156" s="95"/>
      <c r="CJ156" s="95"/>
      <c r="CK156" s="95"/>
      <c r="CL156" s="95"/>
      <c r="CM156" s="95"/>
      <c r="CN156" s="95"/>
      <c r="CO156" s="95"/>
      <c r="CP156" s="95"/>
      <c r="CQ156" s="95"/>
      <c r="CR156" s="95"/>
      <c r="CS156" s="95"/>
      <c r="CT156" s="95"/>
      <c r="CU156" s="95"/>
      <c r="CV156" s="95"/>
      <c r="CW156" s="95"/>
      <c r="CX156" s="95"/>
      <c r="CY156" s="95"/>
      <c r="CZ156" s="95"/>
      <c r="DA156" s="95"/>
      <c r="DB156" s="95"/>
      <c r="DC156" s="95"/>
      <c r="DD156" s="95"/>
      <c r="DE156" s="95"/>
      <c r="DF156" s="95"/>
      <c r="DG156" s="95"/>
      <c r="DH156" s="95"/>
      <c r="DI156" s="95"/>
      <c r="DJ156" s="95"/>
      <c r="DK156" s="95"/>
      <c r="DL156" s="95"/>
      <c r="DM156" s="95"/>
      <c r="DN156" s="95"/>
      <c r="DO156" s="95"/>
      <c r="DP156" s="95"/>
      <c r="DQ156" s="95"/>
      <c r="DR156" s="95"/>
      <c r="DS156" s="95"/>
      <c r="DT156" s="95"/>
      <c r="DU156" s="95"/>
      <c r="DV156" s="95"/>
      <c r="DW156" s="95"/>
      <c r="DX156" s="95"/>
      <c r="DY156" s="95"/>
      <c r="DZ156" s="95"/>
      <c r="EA156" s="95"/>
      <c r="EB156" s="95"/>
      <c r="EC156" s="95"/>
      <c r="ED156" s="95"/>
      <c r="EE156" s="95"/>
      <c r="EF156" s="95"/>
      <c r="EG156" s="95"/>
      <c r="EH156" s="95"/>
      <c r="EI156" s="95"/>
      <c r="EJ156" s="95"/>
      <c r="EK156" s="95"/>
      <c r="EL156" s="95"/>
      <c r="EM156" s="95"/>
      <c r="EN156" s="95"/>
      <c r="EO156" s="95"/>
      <c r="EP156" s="95"/>
      <c r="EQ156" s="95"/>
      <c r="ER156" s="95"/>
      <c r="ES156" s="95"/>
      <c r="ET156" s="95"/>
      <c r="EU156" s="95"/>
      <c r="EV156" s="95"/>
      <c r="EW156" s="95"/>
      <c r="EX156" s="95"/>
      <c r="EY156" s="95"/>
      <c r="EZ156" s="95"/>
      <c r="FA156" s="95"/>
      <c r="FB156" s="95"/>
      <c r="FC156" s="95"/>
      <c r="FD156" s="95"/>
      <c r="FE156" s="95"/>
      <c r="FF156" s="95"/>
      <c r="FG156" s="95"/>
      <c r="FH156" s="95"/>
      <c r="FI156" s="95"/>
      <c r="FJ156" s="95"/>
      <c r="FK156" s="95"/>
      <c r="FL156" s="95"/>
      <c r="FM156" s="95"/>
      <c r="FN156" s="95"/>
      <c r="FO156" s="95"/>
      <c r="FP156" s="95"/>
      <c r="FQ156" s="95"/>
      <c r="FR156" s="95"/>
      <c r="FS156" s="95"/>
      <c r="FT156" s="95"/>
      <c r="FU156" s="95"/>
      <c r="FV156" s="95"/>
      <c r="FW156" s="95"/>
      <c r="FX156" s="95"/>
      <c r="FY156" s="95"/>
      <c r="FZ156" s="95"/>
      <c r="GA156" s="95"/>
      <c r="GB156" s="95"/>
      <c r="GC156" s="95"/>
      <c r="GD156" s="95"/>
      <c r="GE156" s="95"/>
      <c r="GF156" s="95"/>
      <c r="GG156" s="95"/>
      <c r="GH156" s="95"/>
      <c r="GI156" s="95"/>
      <c r="GJ156" s="95"/>
      <c r="GK156" s="95"/>
      <c r="GL156" s="95"/>
      <c r="GM156" s="95"/>
      <c r="GN156" s="95"/>
      <c r="GO156" s="95"/>
      <c r="GP156" s="95"/>
      <c r="GQ156" s="95"/>
      <c r="GR156" s="95"/>
      <c r="GS156" s="95"/>
      <c r="GT156" s="95"/>
      <c r="GU156" s="95"/>
      <c r="GV156" s="95"/>
      <c r="GW156" s="95"/>
      <c r="GX156" s="95"/>
      <c r="GY156" s="95"/>
      <c r="GZ156" s="95"/>
      <c r="HA156" s="95"/>
      <c r="HB156" s="95"/>
      <c r="HC156" s="95"/>
      <c r="HD156" s="95"/>
      <c r="HE156" s="95"/>
      <c r="HF156" s="95"/>
      <c r="HG156" s="95"/>
      <c r="HH156" s="95"/>
      <c r="HI156" s="95"/>
      <c r="HJ156" s="95"/>
      <c r="HK156" s="95"/>
      <c r="HL156" s="95"/>
      <c r="HM156" s="95"/>
      <c r="HN156" s="95"/>
      <c r="HO156" s="95"/>
      <c r="HP156" s="95"/>
      <c r="HQ156" s="95"/>
      <c r="HR156" s="95"/>
      <c r="HS156" s="95"/>
      <c r="HT156" s="95"/>
      <c r="HU156" s="95"/>
      <c r="HV156" s="95"/>
      <c r="HW156" s="95"/>
      <c r="HX156" s="95"/>
      <c r="HY156" s="95"/>
      <c r="HZ156" s="95"/>
    </row>
    <row r="157" spans="1:234" s="95" customFormat="1" ht="10.5" customHeight="1">
      <c r="A157" s="463" t="s">
        <v>63</v>
      </c>
      <c r="B157" s="465">
        <f>B155+1</f>
        <v>38724</v>
      </c>
      <c r="C157" s="293">
        <f>SUM(D157:J158)</f>
        <v>174</v>
      </c>
      <c r="D157" s="284">
        <v>36</v>
      </c>
      <c r="E157" s="80"/>
      <c r="F157" s="80"/>
      <c r="G157" s="80"/>
      <c r="H157" s="80">
        <v>15</v>
      </c>
      <c r="I157" s="80">
        <v>30</v>
      </c>
      <c r="J157" s="81"/>
      <c r="K157" s="28" t="s">
        <v>98</v>
      </c>
      <c r="L157" s="30">
        <v>9</v>
      </c>
      <c r="M157" s="82" t="s">
        <v>100</v>
      </c>
      <c r="N157" s="83">
        <v>11</v>
      </c>
      <c r="O157" s="211" t="s">
        <v>664</v>
      </c>
      <c r="P157" s="221"/>
      <c r="Q157" s="318">
        <f>SUM(R157:R158,T157:T158)+SUM(S157:S158)*1.5+SUM(U157:U158)/3+SUM(V157:V158)*0.6</f>
        <v>33</v>
      </c>
      <c r="R157" s="70"/>
      <c r="S157" s="70"/>
      <c r="T157" s="29">
        <v>10</v>
      </c>
      <c r="U157" s="29"/>
      <c r="V157" s="30"/>
      <c r="W157" s="28"/>
      <c r="X157" s="83"/>
      <c r="Y157" s="140"/>
      <c r="Z157" s="185"/>
      <c r="AA157" s="34"/>
      <c r="AB157" s="32">
        <v>81</v>
      </c>
      <c r="AC157" s="33"/>
      <c r="AD157" s="33"/>
      <c r="AE157" s="33"/>
      <c r="AF157" s="33"/>
      <c r="AG157" s="33"/>
      <c r="AH157" s="33"/>
      <c r="AI157" s="34"/>
      <c r="AJ157" s="30"/>
      <c r="AK157" s="180">
        <v>53</v>
      </c>
      <c r="AL157" s="185">
        <v>63</v>
      </c>
      <c r="AM157" s="33">
        <v>58</v>
      </c>
      <c r="AN157" s="33">
        <v>57</v>
      </c>
      <c r="AO157" s="34">
        <f>AN157-AK157</f>
        <v>4</v>
      </c>
      <c r="AP157" s="352"/>
      <c r="AQ157" s="491" t="s">
        <v>667</v>
      </c>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row>
    <row r="158" spans="1:234" ht="10.5" customHeight="1">
      <c r="A158" s="467"/>
      <c r="B158" s="468"/>
      <c r="C158" s="294"/>
      <c r="D158" s="283">
        <v>32</v>
      </c>
      <c r="E158" s="87">
        <v>15</v>
      </c>
      <c r="F158" s="87">
        <v>46</v>
      </c>
      <c r="G158" s="87"/>
      <c r="H158" s="87"/>
      <c r="I158" s="87"/>
      <c r="J158" s="88"/>
      <c r="K158" s="89" t="s">
        <v>98</v>
      </c>
      <c r="L158" s="90">
        <v>9</v>
      </c>
      <c r="M158" s="91" t="s">
        <v>97</v>
      </c>
      <c r="N158" s="92">
        <v>18</v>
      </c>
      <c r="O158" s="212" t="s">
        <v>665</v>
      </c>
      <c r="P158" s="222"/>
      <c r="Q158" s="319"/>
      <c r="R158" s="93"/>
      <c r="S158" s="93"/>
      <c r="T158" s="94">
        <v>23</v>
      </c>
      <c r="U158" s="94"/>
      <c r="V158" s="90"/>
      <c r="W158" s="89"/>
      <c r="X158" s="92"/>
      <c r="Y158" s="182"/>
      <c r="Z158" s="184"/>
      <c r="AA158" s="306"/>
      <c r="AB158" s="442">
        <v>93</v>
      </c>
      <c r="AC158" s="349"/>
      <c r="AD158" s="349"/>
      <c r="AE158" s="349"/>
      <c r="AF158" s="349"/>
      <c r="AG158" s="349"/>
      <c r="AH158" s="349"/>
      <c r="AI158" s="306"/>
      <c r="AJ158" s="90">
        <v>9</v>
      </c>
      <c r="AK158" s="183"/>
      <c r="AL158" s="184"/>
      <c r="AM158" s="349"/>
      <c r="AN158" s="349"/>
      <c r="AO158" s="306"/>
      <c r="AP158" s="350">
        <v>1</v>
      </c>
      <c r="AQ158" s="490"/>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c r="CU158" s="95"/>
      <c r="CV158" s="95"/>
      <c r="CW158" s="95"/>
      <c r="CX158" s="95"/>
      <c r="CY158" s="95"/>
      <c r="CZ158" s="95"/>
      <c r="DA158" s="95"/>
      <c r="DB158" s="95"/>
      <c r="DC158" s="95"/>
      <c r="DD158" s="95"/>
      <c r="DE158" s="95"/>
      <c r="DF158" s="95"/>
      <c r="DG158" s="95"/>
      <c r="DH158" s="95"/>
      <c r="DI158" s="95"/>
      <c r="DJ158" s="95"/>
      <c r="DK158" s="95"/>
      <c r="DL158" s="95"/>
      <c r="DM158" s="95"/>
      <c r="DN158" s="95"/>
      <c r="DO158" s="95"/>
      <c r="DP158" s="95"/>
      <c r="DQ158" s="95"/>
      <c r="DR158" s="95"/>
      <c r="DS158" s="95"/>
      <c r="DT158" s="95"/>
      <c r="DU158" s="95"/>
      <c r="DV158" s="95"/>
      <c r="DW158" s="95"/>
      <c r="DX158" s="95"/>
      <c r="DY158" s="95"/>
      <c r="DZ158" s="95"/>
      <c r="EA158" s="95"/>
      <c r="EB158" s="95"/>
      <c r="EC158" s="95"/>
      <c r="ED158" s="95"/>
      <c r="EE158" s="95"/>
      <c r="EF158" s="95"/>
      <c r="EG158" s="95"/>
      <c r="EH158" s="95"/>
      <c r="EI158" s="95"/>
      <c r="EJ158" s="95"/>
      <c r="EK158" s="95"/>
      <c r="EL158" s="95"/>
      <c r="EM158" s="95"/>
      <c r="EN158" s="95"/>
      <c r="EO158" s="95"/>
      <c r="EP158" s="95"/>
      <c r="EQ158" s="95"/>
      <c r="ER158" s="95"/>
      <c r="ES158" s="95"/>
      <c r="ET158" s="95"/>
      <c r="EU158" s="95"/>
      <c r="EV158" s="95"/>
      <c r="EW158" s="95"/>
      <c r="EX158" s="95"/>
      <c r="EY158" s="95"/>
      <c r="EZ158" s="95"/>
      <c r="FA158" s="95"/>
      <c r="FB158" s="95"/>
      <c r="FC158" s="95"/>
      <c r="FD158" s="95"/>
      <c r="FE158" s="95"/>
      <c r="FF158" s="95"/>
      <c r="FG158" s="95"/>
      <c r="FH158" s="95"/>
      <c r="FI158" s="95"/>
      <c r="FJ158" s="95"/>
      <c r="FK158" s="95"/>
      <c r="FL158" s="95"/>
      <c r="FM158" s="95"/>
      <c r="FN158" s="95"/>
      <c r="FO158" s="95"/>
      <c r="FP158" s="95"/>
      <c r="FQ158" s="95"/>
      <c r="FR158" s="95"/>
      <c r="FS158" s="95"/>
      <c r="FT158" s="95"/>
      <c r="FU158" s="95"/>
      <c r="FV158" s="95"/>
      <c r="FW158" s="95"/>
      <c r="FX158" s="95"/>
      <c r="FY158" s="95"/>
      <c r="FZ158" s="95"/>
      <c r="GA158" s="95"/>
      <c r="GB158" s="95"/>
      <c r="GC158" s="95"/>
      <c r="GD158" s="95"/>
      <c r="GE158" s="95"/>
      <c r="GF158" s="95"/>
      <c r="GG158" s="95"/>
      <c r="GH158" s="95"/>
      <c r="GI158" s="95"/>
      <c r="GJ158" s="95"/>
      <c r="GK158" s="95"/>
      <c r="GL158" s="95"/>
      <c r="GM158" s="95"/>
      <c r="GN158" s="95"/>
      <c r="GO158" s="95"/>
      <c r="GP158" s="95"/>
      <c r="GQ158" s="95"/>
      <c r="GR158" s="95"/>
      <c r="GS158" s="95"/>
      <c r="GT158" s="95"/>
      <c r="GU158" s="95"/>
      <c r="GV158" s="95"/>
      <c r="GW158" s="95"/>
      <c r="GX158" s="95"/>
      <c r="GY158" s="95"/>
      <c r="GZ158" s="95"/>
      <c r="HA158" s="95"/>
      <c r="HB158" s="95"/>
      <c r="HC158" s="95"/>
      <c r="HD158" s="95"/>
      <c r="HE158" s="95"/>
      <c r="HF158" s="95"/>
      <c r="HG158" s="95"/>
      <c r="HH158" s="95"/>
      <c r="HI158" s="95"/>
      <c r="HJ158" s="95"/>
      <c r="HK158" s="95"/>
      <c r="HL158" s="95"/>
      <c r="HM158" s="95"/>
      <c r="HN158" s="95"/>
      <c r="HO158" s="95"/>
      <c r="HP158" s="95"/>
      <c r="HQ158" s="95"/>
      <c r="HR158" s="95"/>
      <c r="HS158" s="95"/>
      <c r="HT158" s="95"/>
      <c r="HU158" s="95"/>
      <c r="HV158" s="95"/>
      <c r="HW158" s="95"/>
      <c r="HX158" s="95"/>
      <c r="HY158" s="95"/>
      <c r="HZ158" s="95"/>
    </row>
    <row r="159" spans="1:234" s="95" customFormat="1" ht="10.5" customHeight="1">
      <c r="A159" s="463" t="s">
        <v>64</v>
      </c>
      <c r="B159" s="465">
        <f>B157+1</f>
        <v>38725</v>
      </c>
      <c r="C159" s="293">
        <f>SUM(D159:J160)</f>
        <v>209</v>
      </c>
      <c r="D159" s="285">
        <f>22+65</f>
        <v>87</v>
      </c>
      <c r="E159" s="96"/>
      <c r="F159" s="80"/>
      <c r="G159" s="80"/>
      <c r="H159" s="80"/>
      <c r="I159" s="80"/>
      <c r="J159" s="98"/>
      <c r="K159" s="28" t="s">
        <v>669</v>
      </c>
      <c r="L159" s="99" t="s">
        <v>643</v>
      </c>
      <c r="M159" s="82" t="s">
        <v>131</v>
      </c>
      <c r="N159" s="83" t="s">
        <v>100</v>
      </c>
      <c r="O159" s="457" t="s">
        <v>50</v>
      </c>
      <c r="P159" s="221" t="s">
        <v>668</v>
      </c>
      <c r="Q159" s="320">
        <f>SUM(R159:R160,T159:T160)+SUM(S159:S160)*1.5+SUM(U159:U160)/3+SUM(V159:V160)*0.6</f>
        <v>37.5</v>
      </c>
      <c r="R159" s="70"/>
      <c r="S159" s="70">
        <v>5</v>
      </c>
      <c r="T159" s="29">
        <v>7</v>
      </c>
      <c r="U159" s="29"/>
      <c r="V159" s="30"/>
      <c r="W159" s="28"/>
      <c r="X159" s="83"/>
      <c r="Y159" s="140"/>
      <c r="Z159" s="185"/>
      <c r="AA159" s="34">
        <v>4</v>
      </c>
      <c r="AB159" s="32">
        <v>47</v>
      </c>
      <c r="AC159" s="33">
        <v>40</v>
      </c>
      <c r="AD159" s="33"/>
      <c r="AE159" s="33"/>
      <c r="AF159" s="33"/>
      <c r="AG159" s="33"/>
      <c r="AH159" s="33"/>
      <c r="AI159" s="34"/>
      <c r="AJ159" s="30" t="s">
        <v>548</v>
      </c>
      <c r="AK159" s="180" t="s">
        <v>99</v>
      </c>
      <c r="AL159" s="185">
        <v>59</v>
      </c>
      <c r="AM159" s="33">
        <v>51</v>
      </c>
      <c r="AN159" s="351">
        <v>58</v>
      </c>
      <c r="AO159" s="34"/>
      <c r="AP159" s="352"/>
      <c r="AQ159" s="491" t="s">
        <v>678</v>
      </c>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row>
    <row r="160" spans="1:43" ht="10.5" customHeight="1" thickBot="1">
      <c r="A160" s="464"/>
      <c r="B160" s="466"/>
      <c r="C160" s="296"/>
      <c r="D160" s="285">
        <v>122</v>
      </c>
      <c r="E160" s="96"/>
      <c r="J160" s="98"/>
      <c r="K160" s="28" t="s">
        <v>98</v>
      </c>
      <c r="L160" s="99">
        <v>8</v>
      </c>
      <c r="M160" s="82" t="s">
        <v>97</v>
      </c>
      <c r="N160" s="83">
        <v>18</v>
      </c>
      <c r="O160" s="211" t="s">
        <v>29</v>
      </c>
      <c r="Q160" s="318"/>
      <c r="S160" s="70">
        <v>2</v>
      </c>
      <c r="T160" s="29">
        <v>20</v>
      </c>
      <c r="W160" s="28">
        <v>116</v>
      </c>
      <c r="AB160" s="32">
        <v>122</v>
      </c>
      <c r="AJ160" s="30">
        <v>8</v>
      </c>
      <c r="AQ160" s="492"/>
    </row>
    <row r="161" spans="1:234" ht="10.5" customHeight="1" thickBot="1">
      <c r="A161" s="471">
        <v>1</v>
      </c>
      <c r="B161" s="472"/>
      <c r="C161" s="299">
        <f>(C162/60-ROUNDDOWN(C162/60,0))/100*60+ROUNDDOWN(C162/60,0)</f>
        <v>20.18</v>
      </c>
      <c r="D161" s="300">
        <f>(D162/60-ROUNDDOWN(D162/60,0))/100*60+ROUNDDOWN(D162/60,0)</f>
        <v>15.45</v>
      </c>
      <c r="E161" s="301">
        <f aca="true" t="shared" si="47" ref="E161:J161">(E162/60-ROUNDDOWN(E162/60,0))/100*60+ROUNDDOWN(E162/60,0)</f>
        <v>0.35000000000000003</v>
      </c>
      <c r="F161" s="301">
        <f t="shared" si="47"/>
        <v>1.53</v>
      </c>
      <c r="G161" s="301">
        <f t="shared" si="47"/>
        <v>0</v>
      </c>
      <c r="H161" s="301">
        <f t="shared" si="47"/>
        <v>0.35000000000000003</v>
      </c>
      <c r="I161" s="301">
        <f t="shared" si="47"/>
        <v>1.3</v>
      </c>
      <c r="J161" s="301">
        <f t="shared" si="47"/>
        <v>0</v>
      </c>
      <c r="K161" s="226"/>
      <c r="L161" s="227">
        <f>2*COUNTA(L147:L160)-COUNT(L147:L160)</f>
        <v>15</v>
      </c>
      <c r="M161" s="228"/>
      <c r="N161" s="229"/>
      <c r="O161" s="475"/>
      <c r="P161" s="476"/>
      <c r="Q161" s="321">
        <f aca="true" t="shared" si="48" ref="Q161:V161">SUM(Q147:Q160)</f>
        <v>185</v>
      </c>
      <c r="R161" s="230">
        <f t="shared" si="48"/>
        <v>22</v>
      </c>
      <c r="S161" s="230">
        <f t="shared" si="48"/>
        <v>12</v>
      </c>
      <c r="T161" s="230">
        <f t="shared" si="48"/>
        <v>145</v>
      </c>
      <c r="U161" s="230">
        <f t="shared" si="48"/>
        <v>0</v>
      </c>
      <c r="V161" s="230">
        <f t="shared" si="48"/>
        <v>0</v>
      </c>
      <c r="W161" s="226"/>
      <c r="X161" s="229"/>
      <c r="Y161" s="231"/>
      <c r="Z161" s="312">
        <f>COUNT(Z147:Z160)</f>
        <v>0</v>
      </c>
      <c r="AA161" s="313">
        <f>COUNT(AA147:AA160)</f>
        <v>2</v>
      </c>
      <c r="AB161" s="300">
        <f aca="true" t="shared" si="49" ref="AB161:AI161">(AB162/60-ROUNDDOWN(AB162/60,0))/100*60+ROUNDDOWN(AB162/60,0)</f>
        <v>13.33</v>
      </c>
      <c r="AC161" s="300">
        <f t="shared" si="49"/>
        <v>1.35</v>
      </c>
      <c r="AD161" s="300">
        <f t="shared" si="49"/>
        <v>0</v>
      </c>
      <c r="AE161" s="300">
        <f t="shared" si="49"/>
        <v>0</v>
      </c>
      <c r="AF161" s="300">
        <f t="shared" si="49"/>
        <v>0</v>
      </c>
      <c r="AG161" s="300">
        <f t="shared" si="49"/>
        <v>4.4</v>
      </c>
      <c r="AH161" s="300">
        <f t="shared" si="49"/>
        <v>0.3</v>
      </c>
      <c r="AI161" s="448">
        <f t="shared" si="49"/>
        <v>0</v>
      </c>
      <c r="AJ161" s="317">
        <f>IF(COUNT(AJ147:AJ160)=0,0,SUM(AJ147:AJ160)/COUNTA(AK149:AK160,AK163:AK164))</f>
        <v>7.857142857142857</v>
      </c>
      <c r="AK161" s="231">
        <f>IF(COUNT(AK147:AK160)=0,"",AVERAGE(AK147:AK160))</f>
        <v>52.166666666666664</v>
      </c>
      <c r="AL161" s="231">
        <f>IF(COUNT(AL147:AL160)=0,"",AVERAGE(AL147:AL160))</f>
        <v>62</v>
      </c>
      <c r="AM161" s="231">
        <f>IF(COUNT(AM147:AM160)=0,"",AVERAGE(AM147:AM160))</f>
        <v>58.42857142857143</v>
      </c>
      <c r="AN161" s="231">
        <f>IF(COUNT(AN147:AN160)=0,"",AVERAGE(AN147:AN160))</f>
        <v>60.57142857142857</v>
      </c>
      <c r="AO161" s="231">
        <f>IF(COUNT(AO147:AO160)=0,"",AVERAGE(AO147:AO160))</f>
        <v>8.833333333333334</v>
      </c>
      <c r="AP161" s="342">
        <f>SUM(AP147:AP160)</f>
        <v>16</v>
      </c>
      <c r="AQ161" s="367"/>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c r="EI161" s="232"/>
      <c r="EJ161" s="232"/>
      <c r="EK161" s="232"/>
      <c r="EL161" s="232"/>
      <c r="EM161" s="232"/>
      <c r="EN161" s="232"/>
      <c r="EO161" s="232"/>
      <c r="EP161" s="232"/>
      <c r="EQ161" s="232"/>
      <c r="ER161" s="232"/>
      <c r="ES161" s="232"/>
      <c r="ET161" s="232"/>
      <c r="EU161" s="232"/>
      <c r="EV161" s="232"/>
      <c r="EW161" s="232"/>
      <c r="EX161" s="232"/>
      <c r="EY161" s="232"/>
      <c r="EZ161" s="232"/>
      <c r="FA161" s="232"/>
      <c r="FB161" s="232"/>
      <c r="FC161" s="232"/>
      <c r="FD161" s="232"/>
      <c r="FE161" s="232"/>
      <c r="FF161" s="232"/>
      <c r="FG161" s="232"/>
      <c r="FH161" s="232"/>
      <c r="FI161" s="232"/>
      <c r="FJ161" s="232"/>
      <c r="FK161" s="232"/>
      <c r="FL161" s="232"/>
      <c r="FM161" s="232"/>
      <c r="FN161" s="232"/>
      <c r="FO161" s="232"/>
      <c r="FP161" s="232"/>
      <c r="FQ161" s="232"/>
      <c r="FR161" s="232"/>
      <c r="FS161" s="232"/>
      <c r="FT161" s="232"/>
      <c r="FU161" s="232"/>
      <c r="FV161" s="232"/>
      <c r="FW161" s="232"/>
      <c r="FX161" s="232"/>
      <c r="FY161" s="232"/>
      <c r="FZ161" s="232"/>
      <c r="GA161" s="232"/>
      <c r="GB161" s="232"/>
      <c r="GC161" s="232"/>
      <c r="GD161" s="232"/>
      <c r="GE161" s="232"/>
      <c r="GF161" s="232"/>
      <c r="GG161" s="232"/>
      <c r="GH161" s="232"/>
      <c r="GI161" s="232"/>
      <c r="GJ161" s="232"/>
      <c r="GK161" s="232"/>
      <c r="GL161" s="232"/>
      <c r="GM161" s="232"/>
      <c r="GN161" s="232"/>
      <c r="GO161" s="232"/>
      <c r="GP161" s="232"/>
      <c r="GQ161" s="232"/>
      <c r="GR161" s="232"/>
      <c r="GS161" s="232"/>
      <c r="GT161" s="232"/>
      <c r="GU161" s="232"/>
      <c r="GV161" s="232"/>
      <c r="GW161" s="232"/>
      <c r="GX161" s="232"/>
      <c r="GY161" s="232"/>
      <c r="GZ161" s="232"/>
      <c r="HA161" s="232"/>
      <c r="HB161" s="232"/>
      <c r="HC161" s="232"/>
      <c r="HD161" s="232"/>
      <c r="HE161" s="232"/>
      <c r="HF161" s="232"/>
      <c r="HG161" s="232"/>
      <c r="HH161" s="232"/>
      <c r="HI161" s="232"/>
      <c r="HJ161" s="232"/>
      <c r="HK161" s="232"/>
      <c r="HL161" s="232"/>
      <c r="HM161" s="232"/>
      <c r="HN161" s="232"/>
      <c r="HO161" s="232"/>
      <c r="HP161" s="232"/>
      <c r="HQ161" s="232"/>
      <c r="HR161" s="232"/>
      <c r="HS161" s="232"/>
      <c r="HT161" s="232"/>
      <c r="HU161" s="232"/>
      <c r="HV161" s="232"/>
      <c r="HW161" s="232"/>
      <c r="HX161" s="232"/>
      <c r="HY161" s="232"/>
      <c r="HZ161" s="232"/>
    </row>
    <row r="162" spans="1:234" s="232" customFormat="1" ht="10.5" customHeight="1" thickBot="1">
      <c r="A162" s="473"/>
      <c r="B162" s="474"/>
      <c r="C162" s="297">
        <f>SUM(C147:C160)</f>
        <v>1218</v>
      </c>
      <c r="D162" s="288">
        <f>SUM(D147:D160)</f>
        <v>945</v>
      </c>
      <c r="E162" s="233">
        <f aca="true" t="shared" si="50" ref="E162:J162">SUM(E147:E160)</f>
        <v>35</v>
      </c>
      <c r="F162" s="233">
        <f t="shared" si="50"/>
        <v>113</v>
      </c>
      <c r="G162" s="233">
        <f t="shared" si="50"/>
        <v>0</v>
      </c>
      <c r="H162" s="233">
        <f t="shared" si="50"/>
        <v>35</v>
      </c>
      <c r="I162" s="233">
        <f t="shared" si="50"/>
        <v>90</v>
      </c>
      <c r="J162" s="233">
        <f t="shared" si="50"/>
        <v>0</v>
      </c>
      <c r="K162" s="234"/>
      <c r="L162" s="235"/>
      <c r="M162" s="236"/>
      <c r="N162" s="237"/>
      <c r="O162" s="477"/>
      <c r="P162" s="478"/>
      <c r="Q162" s="316">
        <f>IF(C162=0,"",Q161/C162*60)</f>
        <v>9.113300492610838</v>
      </c>
      <c r="R162" s="239"/>
      <c r="S162" s="239"/>
      <c r="T162" s="240"/>
      <c r="U162" s="240"/>
      <c r="V162" s="235"/>
      <c r="W162" s="234"/>
      <c r="X162" s="237"/>
      <c r="Y162" s="241"/>
      <c r="Z162" s="314">
        <f>SUM(Z147:Z160)</f>
        <v>0</v>
      </c>
      <c r="AA162" s="315">
        <f>SUM(AA147:AA160)</f>
        <v>8</v>
      </c>
      <c r="AB162" s="288">
        <f>SUM(AB147:AB160)</f>
        <v>813</v>
      </c>
      <c r="AC162" s="288">
        <f aca="true" t="shared" si="51" ref="AC162:AI162">SUM(AC147:AC160)</f>
        <v>95</v>
      </c>
      <c r="AD162" s="288">
        <f t="shared" si="51"/>
        <v>0</v>
      </c>
      <c r="AE162" s="288">
        <f t="shared" si="51"/>
        <v>0</v>
      </c>
      <c r="AF162" s="288">
        <f t="shared" si="51"/>
        <v>0</v>
      </c>
      <c r="AG162" s="288">
        <f t="shared" si="51"/>
        <v>280</v>
      </c>
      <c r="AH162" s="288">
        <f t="shared" si="51"/>
        <v>30</v>
      </c>
      <c r="AI162" s="449">
        <f t="shared" si="51"/>
        <v>0</v>
      </c>
      <c r="AJ162" s="235"/>
      <c r="AK162" s="241"/>
      <c r="AL162" s="314"/>
      <c r="AM162" s="343"/>
      <c r="AN162" s="343"/>
      <c r="AO162" s="315"/>
      <c r="AP162" s="344">
        <v>1</v>
      </c>
      <c r="AQ162" s="368"/>
      <c r="AR162" s="242"/>
      <c r="AS162" s="242"/>
      <c r="AT162" s="242"/>
      <c r="AU162" s="242"/>
      <c r="AV162" s="242"/>
      <c r="AW162" s="242"/>
      <c r="AX162" s="242"/>
      <c r="AY162" s="242"/>
      <c r="AZ162" s="242"/>
      <c r="BA162" s="242"/>
      <c r="BB162" s="242"/>
      <c r="BC162" s="242"/>
      <c r="BD162" s="242"/>
      <c r="BE162" s="242"/>
      <c r="BF162" s="242"/>
      <c r="BG162" s="242"/>
      <c r="BH162" s="242"/>
      <c r="BI162" s="242"/>
      <c r="BJ162" s="242"/>
      <c r="BK162" s="242"/>
      <c r="BL162" s="242"/>
      <c r="BM162" s="242"/>
      <c r="BN162" s="242"/>
      <c r="BO162" s="242"/>
      <c r="BP162" s="242"/>
      <c r="BQ162" s="242"/>
      <c r="BR162" s="242"/>
      <c r="BS162" s="242"/>
      <c r="BT162" s="242"/>
      <c r="BU162" s="242"/>
      <c r="BV162" s="242"/>
      <c r="BW162" s="242"/>
      <c r="BX162" s="242"/>
      <c r="BY162" s="242"/>
      <c r="BZ162" s="242"/>
      <c r="CA162" s="242"/>
      <c r="CB162" s="242"/>
      <c r="CC162" s="242"/>
      <c r="CD162" s="242"/>
      <c r="CE162" s="242"/>
      <c r="CF162" s="242"/>
      <c r="CG162" s="242"/>
      <c r="CH162" s="242"/>
      <c r="CI162" s="242"/>
      <c r="CJ162" s="242"/>
      <c r="CK162" s="242"/>
      <c r="CL162" s="242"/>
      <c r="CM162" s="242"/>
      <c r="CN162" s="242"/>
      <c r="CO162" s="242"/>
      <c r="CP162" s="242"/>
      <c r="CQ162" s="242"/>
      <c r="CR162" s="242"/>
      <c r="CS162" s="242"/>
      <c r="CT162" s="242"/>
      <c r="CU162" s="242"/>
      <c r="CV162" s="242"/>
      <c r="CW162" s="242"/>
      <c r="CX162" s="242"/>
      <c r="CY162" s="242"/>
      <c r="CZ162" s="242"/>
      <c r="DA162" s="242"/>
      <c r="DB162" s="242"/>
      <c r="DC162" s="242"/>
      <c r="DD162" s="242"/>
      <c r="DE162" s="242"/>
      <c r="DF162" s="242"/>
      <c r="DG162" s="242"/>
      <c r="DH162" s="242"/>
      <c r="DI162" s="242"/>
      <c r="DJ162" s="242"/>
      <c r="DK162" s="242"/>
      <c r="DL162" s="242"/>
      <c r="DM162" s="242"/>
      <c r="DN162" s="242"/>
      <c r="DO162" s="242"/>
      <c r="DP162" s="242"/>
      <c r="DQ162" s="242"/>
      <c r="DR162" s="242"/>
      <c r="DS162" s="242"/>
      <c r="DT162" s="242"/>
      <c r="DU162" s="242"/>
      <c r="DV162" s="242"/>
      <c r="DW162" s="242"/>
      <c r="DX162" s="242"/>
      <c r="DY162" s="242"/>
      <c r="DZ162" s="242"/>
      <c r="EA162" s="242"/>
      <c r="EB162" s="242"/>
      <c r="EC162" s="242"/>
      <c r="ED162" s="242"/>
      <c r="EE162" s="242"/>
      <c r="EF162" s="242"/>
      <c r="EG162" s="242"/>
      <c r="EH162" s="242"/>
      <c r="EI162" s="242"/>
      <c r="EJ162" s="242"/>
      <c r="EK162" s="242"/>
      <c r="EL162" s="242"/>
      <c r="EM162" s="242"/>
      <c r="EN162" s="242"/>
      <c r="EO162" s="242"/>
      <c r="EP162" s="242"/>
      <c r="EQ162" s="242"/>
      <c r="ER162" s="242"/>
      <c r="ES162" s="242"/>
      <c r="ET162" s="242"/>
      <c r="EU162" s="242"/>
      <c r="EV162" s="242"/>
      <c r="EW162" s="242"/>
      <c r="EX162" s="242"/>
      <c r="EY162" s="242"/>
      <c r="EZ162" s="242"/>
      <c r="FA162" s="242"/>
      <c r="FB162" s="242"/>
      <c r="FC162" s="242"/>
      <c r="FD162" s="242"/>
      <c r="FE162" s="242"/>
      <c r="FF162" s="242"/>
      <c r="FG162" s="242"/>
      <c r="FH162" s="242"/>
      <c r="FI162" s="242"/>
      <c r="FJ162" s="242"/>
      <c r="FK162" s="242"/>
      <c r="FL162" s="242"/>
      <c r="FM162" s="242"/>
      <c r="FN162" s="242"/>
      <c r="FO162" s="242"/>
      <c r="FP162" s="242"/>
      <c r="FQ162" s="242"/>
      <c r="FR162" s="242"/>
      <c r="FS162" s="242"/>
      <c r="FT162" s="242"/>
      <c r="FU162" s="242"/>
      <c r="FV162" s="242"/>
      <c r="FW162" s="242"/>
      <c r="FX162" s="242"/>
      <c r="FY162" s="242"/>
      <c r="FZ162" s="242"/>
      <c r="GA162" s="242"/>
      <c r="GB162" s="242"/>
      <c r="GC162" s="242"/>
      <c r="GD162" s="242"/>
      <c r="GE162" s="242"/>
      <c r="GF162" s="242"/>
      <c r="GG162" s="242"/>
      <c r="GH162" s="242"/>
      <c r="GI162" s="242"/>
      <c r="GJ162" s="242"/>
      <c r="GK162" s="242"/>
      <c r="GL162" s="242"/>
      <c r="GM162" s="242"/>
      <c r="GN162" s="242"/>
      <c r="GO162" s="242"/>
      <c r="GP162" s="242"/>
      <c r="GQ162" s="242"/>
      <c r="GR162" s="242"/>
      <c r="GS162" s="242"/>
      <c r="GT162" s="242"/>
      <c r="GU162" s="242"/>
      <c r="GV162" s="242"/>
      <c r="GW162" s="242"/>
      <c r="GX162" s="242"/>
      <c r="GY162" s="242"/>
      <c r="GZ162" s="242"/>
      <c r="HA162" s="242"/>
      <c r="HB162" s="242"/>
      <c r="HC162" s="242"/>
      <c r="HD162" s="242"/>
      <c r="HE162" s="242"/>
      <c r="HF162" s="242"/>
      <c r="HG162" s="242"/>
      <c r="HH162" s="242"/>
      <c r="HI162" s="242"/>
      <c r="HJ162" s="242"/>
      <c r="HK162" s="242"/>
      <c r="HL162" s="242"/>
      <c r="HM162" s="242"/>
      <c r="HN162" s="242"/>
      <c r="HO162" s="242"/>
      <c r="HP162" s="242"/>
      <c r="HQ162" s="242"/>
      <c r="HR162" s="242"/>
      <c r="HS162" s="242"/>
      <c r="HT162" s="242"/>
      <c r="HU162" s="242"/>
      <c r="HV162" s="242"/>
      <c r="HW162" s="242"/>
      <c r="HX162" s="242"/>
      <c r="HY162" s="242"/>
      <c r="HZ162" s="242"/>
    </row>
    <row r="163" spans="1:234" s="242" customFormat="1" ht="10.5" customHeight="1" thickBot="1">
      <c r="A163" s="469" t="s">
        <v>51</v>
      </c>
      <c r="B163" s="470">
        <f>B159+1</f>
        <v>38726</v>
      </c>
      <c r="C163" s="293">
        <f>SUM(D163:J164)</f>
        <v>99</v>
      </c>
      <c r="D163" s="284">
        <v>22</v>
      </c>
      <c r="E163" s="80"/>
      <c r="F163" s="80"/>
      <c r="G163" s="80"/>
      <c r="H163" s="80"/>
      <c r="I163" s="80"/>
      <c r="J163" s="81"/>
      <c r="K163" s="28" t="s">
        <v>98</v>
      </c>
      <c r="L163" s="30">
        <v>8</v>
      </c>
      <c r="M163" s="82" t="s">
        <v>131</v>
      </c>
      <c r="N163" s="83">
        <v>8</v>
      </c>
      <c r="O163" s="214" t="s">
        <v>50</v>
      </c>
      <c r="P163" s="223"/>
      <c r="Q163" s="318">
        <f>SUM(R163:R164,T163:T164)+SUM(S163:S164)*1.5+SUM(U163:U164)/3+SUM(V163:V164)*0.6</f>
        <v>13</v>
      </c>
      <c r="R163" s="70"/>
      <c r="S163" s="70"/>
      <c r="T163" s="29">
        <v>4</v>
      </c>
      <c r="U163" s="29"/>
      <c r="V163" s="30"/>
      <c r="W163" s="28"/>
      <c r="X163" s="83"/>
      <c r="Y163" s="140"/>
      <c r="Z163" s="185"/>
      <c r="AA163" s="34"/>
      <c r="AB163" s="32">
        <v>22</v>
      </c>
      <c r="AC163" s="33"/>
      <c r="AD163" s="33"/>
      <c r="AE163" s="33"/>
      <c r="AF163" s="33"/>
      <c r="AG163" s="33"/>
      <c r="AH163" s="33"/>
      <c r="AI163" s="34"/>
      <c r="AJ163" s="30"/>
      <c r="AK163" s="180">
        <v>48</v>
      </c>
      <c r="AL163" s="185">
        <v>59</v>
      </c>
      <c r="AM163" s="33">
        <v>60</v>
      </c>
      <c r="AN163" s="351">
        <v>62</v>
      </c>
      <c r="AO163" s="34">
        <f>AN163-AK163</f>
        <v>14</v>
      </c>
      <c r="AP163" s="352"/>
      <c r="AQ163" s="489" t="s">
        <v>679</v>
      </c>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row>
    <row r="164" spans="1:234" ht="10.5" customHeight="1">
      <c r="A164" s="467"/>
      <c r="B164" s="468"/>
      <c r="C164" s="292"/>
      <c r="D164" s="283">
        <v>47</v>
      </c>
      <c r="E164" s="87"/>
      <c r="F164" s="87"/>
      <c r="G164" s="87"/>
      <c r="H164" s="87"/>
      <c r="I164" s="87">
        <v>30</v>
      </c>
      <c r="J164" s="88"/>
      <c r="K164" s="89" t="s">
        <v>98</v>
      </c>
      <c r="L164" s="90">
        <v>8</v>
      </c>
      <c r="M164" s="91" t="s">
        <v>97</v>
      </c>
      <c r="N164" s="92">
        <v>17</v>
      </c>
      <c r="O164" s="215" t="s">
        <v>670</v>
      </c>
      <c r="P164" s="224"/>
      <c r="Q164" s="319"/>
      <c r="R164" s="93"/>
      <c r="S164" s="93"/>
      <c r="T164" s="94">
        <v>9</v>
      </c>
      <c r="U164" s="94"/>
      <c r="V164" s="90"/>
      <c r="W164" s="89"/>
      <c r="X164" s="92"/>
      <c r="Y164" s="182"/>
      <c r="Z164" s="184"/>
      <c r="AA164" s="306"/>
      <c r="AB164" s="442">
        <v>47</v>
      </c>
      <c r="AC164" s="349"/>
      <c r="AD164" s="349"/>
      <c r="AE164" s="349"/>
      <c r="AF164" s="349"/>
      <c r="AG164" s="349"/>
      <c r="AH164" s="349">
        <v>30</v>
      </c>
      <c r="AI164" s="306"/>
      <c r="AJ164" s="90">
        <v>8</v>
      </c>
      <c r="AK164" s="182"/>
      <c r="AL164" s="184"/>
      <c r="AM164" s="349"/>
      <c r="AN164" s="349"/>
      <c r="AO164" s="306"/>
      <c r="AP164" s="350">
        <v>5</v>
      </c>
      <c r="AQ164" s="490"/>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5"/>
      <c r="DF164" s="95"/>
      <c r="DG164" s="95"/>
      <c r="DH164" s="95"/>
      <c r="DI164" s="95"/>
      <c r="DJ164" s="95"/>
      <c r="DK164" s="95"/>
      <c r="DL164" s="95"/>
      <c r="DM164" s="95"/>
      <c r="DN164" s="95"/>
      <c r="DO164" s="95"/>
      <c r="DP164" s="95"/>
      <c r="DQ164" s="95"/>
      <c r="DR164" s="95"/>
      <c r="DS164" s="95"/>
      <c r="DT164" s="95"/>
      <c r="DU164" s="95"/>
      <c r="DV164" s="95"/>
      <c r="DW164" s="95"/>
      <c r="DX164" s="95"/>
      <c r="DY164" s="95"/>
      <c r="DZ164" s="95"/>
      <c r="EA164" s="95"/>
      <c r="EB164" s="95"/>
      <c r="EC164" s="95"/>
      <c r="ED164" s="95"/>
      <c r="EE164" s="95"/>
      <c r="EF164" s="95"/>
      <c r="EG164" s="95"/>
      <c r="EH164" s="95"/>
      <c r="EI164" s="95"/>
      <c r="EJ164" s="95"/>
      <c r="EK164" s="95"/>
      <c r="EL164" s="95"/>
      <c r="EM164" s="95"/>
      <c r="EN164" s="95"/>
      <c r="EO164" s="95"/>
      <c r="EP164" s="95"/>
      <c r="EQ164" s="95"/>
      <c r="ER164" s="95"/>
      <c r="ES164" s="95"/>
      <c r="ET164" s="95"/>
      <c r="EU164" s="95"/>
      <c r="EV164" s="95"/>
      <c r="EW164" s="95"/>
      <c r="EX164" s="95"/>
      <c r="EY164" s="95"/>
      <c r="EZ164" s="95"/>
      <c r="FA164" s="95"/>
      <c r="FB164" s="95"/>
      <c r="FC164" s="95"/>
      <c r="FD164" s="95"/>
      <c r="FE164" s="95"/>
      <c r="FF164" s="95"/>
      <c r="FG164" s="95"/>
      <c r="FH164" s="95"/>
      <c r="FI164" s="95"/>
      <c r="FJ164" s="95"/>
      <c r="FK164" s="95"/>
      <c r="FL164" s="95"/>
      <c r="FM164" s="95"/>
      <c r="FN164" s="95"/>
      <c r="FO164" s="95"/>
      <c r="FP164" s="95"/>
      <c r="FQ164" s="95"/>
      <c r="FR164" s="95"/>
      <c r="FS164" s="95"/>
      <c r="FT164" s="95"/>
      <c r="FU164" s="95"/>
      <c r="FV164" s="95"/>
      <c r="FW164" s="95"/>
      <c r="FX164" s="95"/>
      <c r="FY164" s="95"/>
      <c r="FZ164" s="95"/>
      <c r="GA164" s="95"/>
      <c r="GB164" s="95"/>
      <c r="GC164" s="95"/>
      <c r="GD164" s="95"/>
      <c r="GE164" s="95"/>
      <c r="GF164" s="95"/>
      <c r="GG164" s="95"/>
      <c r="GH164" s="95"/>
      <c r="GI164" s="95"/>
      <c r="GJ164" s="95"/>
      <c r="GK164" s="95"/>
      <c r="GL164" s="95"/>
      <c r="GM164" s="95"/>
      <c r="GN164" s="95"/>
      <c r="GO164" s="95"/>
      <c r="GP164" s="95"/>
      <c r="GQ164" s="95"/>
      <c r="GR164" s="95"/>
      <c r="GS164" s="95"/>
      <c r="GT164" s="95"/>
      <c r="GU164" s="95"/>
      <c r="GV164" s="95"/>
      <c r="GW164" s="95"/>
      <c r="GX164" s="95"/>
      <c r="GY164" s="95"/>
      <c r="GZ164" s="95"/>
      <c r="HA164" s="95"/>
      <c r="HB164" s="95"/>
      <c r="HC164" s="95"/>
      <c r="HD164" s="95"/>
      <c r="HE164" s="95"/>
      <c r="HF164" s="95"/>
      <c r="HG164" s="95"/>
      <c r="HH164" s="95"/>
      <c r="HI164" s="95"/>
      <c r="HJ164" s="95"/>
      <c r="HK164" s="95"/>
      <c r="HL164" s="95"/>
      <c r="HM164" s="95"/>
      <c r="HN164" s="95"/>
      <c r="HO164" s="95"/>
      <c r="HP164" s="95"/>
      <c r="HQ164" s="95"/>
      <c r="HR164" s="95"/>
      <c r="HS164" s="95"/>
      <c r="HT164" s="95"/>
      <c r="HU164" s="95"/>
      <c r="HV164" s="95"/>
      <c r="HW164" s="95"/>
      <c r="HX164" s="95"/>
      <c r="HY164" s="95"/>
      <c r="HZ164" s="95"/>
    </row>
    <row r="165" spans="1:234" s="95" customFormat="1" ht="10.5" customHeight="1">
      <c r="A165" s="463" t="s">
        <v>59</v>
      </c>
      <c r="B165" s="465">
        <f>B163+1</f>
        <v>38727</v>
      </c>
      <c r="C165" s="293">
        <f>SUM(D165:J166)</f>
        <v>184</v>
      </c>
      <c r="D165" s="284">
        <f>25+55</f>
        <v>80</v>
      </c>
      <c r="E165" s="80"/>
      <c r="F165" s="80"/>
      <c r="G165" s="80"/>
      <c r="H165" s="80"/>
      <c r="I165" s="80"/>
      <c r="J165" s="81"/>
      <c r="K165" s="28" t="s">
        <v>133</v>
      </c>
      <c r="L165" s="99" t="s">
        <v>642</v>
      </c>
      <c r="M165" s="82" t="s">
        <v>131</v>
      </c>
      <c r="N165" s="83" t="s">
        <v>70</v>
      </c>
      <c r="O165" s="457" t="s">
        <v>50</v>
      </c>
      <c r="P165" s="221" t="s">
        <v>29</v>
      </c>
      <c r="Q165" s="318">
        <f>SUM(R165:R166,T165:T166)+SUM(S165:S166)*1.5+SUM(U165:U166)/3+SUM(V165:V166)*0.6</f>
        <v>31.5</v>
      </c>
      <c r="R165" s="70"/>
      <c r="S165" s="70"/>
      <c r="T165" s="29">
        <v>14</v>
      </c>
      <c r="U165" s="29"/>
      <c r="V165" s="30"/>
      <c r="W165" s="28"/>
      <c r="X165" s="83"/>
      <c r="Y165" s="140"/>
      <c r="Z165" s="185"/>
      <c r="AA165" s="34"/>
      <c r="AB165" s="32">
        <v>80</v>
      </c>
      <c r="AC165" s="33"/>
      <c r="AD165" s="33"/>
      <c r="AE165" s="33"/>
      <c r="AF165" s="33"/>
      <c r="AG165" s="33"/>
      <c r="AH165" s="33"/>
      <c r="AI165" s="34"/>
      <c r="AJ165" s="30"/>
      <c r="AK165" s="180">
        <v>50</v>
      </c>
      <c r="AL165" s="185">
        <v>58</v>
      </c>
      <c r="AM165" s="33">
        <v>53</v>
      </c>
      <c r="AN165" s="33">
        <v>56</v>
      </c>
      <c r="AO165" s="34">
        <f>AN165-AK165</f>
        <v>6</v>
      </c>
      <c r="AP165" s="352"/>
      <c r="AQ165" s="491" t="s">
        <v>134</v>
      </c>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row>
    <row r="166" spans="1:234" ht="10.5" customHeight="1">
      <c r="A166" s="467"/>
      <c r="B166" s="468"/>
      <c r="C166" s="292"/>
      <c r="D166" s="283">
        <v>71</v>
      </c>
      <c r="E166" s="87">
        <v>18</v>
      </c>
      <c r="F166" s="87">
        <v>15</v>
      </c>
      <c r="G166" s="87"/>
      <c r="H166" s="87"/>
      <c r="I166" s="87"/>
      <c r="J166" s="88"/>
      <c r="K166" s="89" t="s">
        <v>18</v>
      </c>
      <c r="L166" s="90">
        <v>9</v>
      </c>
      <c r="M166" s="91" t="s">
        <v>100</v>
      </c>
      <c r="N166" s="92">
        <v>13</v>
      </c>
      <c r="O166" s="212" t="s">
        <v>671</v>
      </c>
      <c r="P166" s="222"/>
      <c r="Q166" s="319"/>
      <c r="R166" s="93">
        <v>1</v>
      </c>
      <c r="S166" s="93">
        <v>7</v>
      </c>
      <c r="T166" s="94">
        <v>6</v>
      </c>
      <c r="U166" s="94"/>
      <c r="V166" s="90"/>
      <c r="W166" s="89">
        <v>152</v>
      </c>
      <c r="X166" s="92"/>
      <c r="Y166" s="182"/>
      <c r="Z166" s="184"/>
      <c r="AA166" s="306">
        <v>6.9</v>
      </c>
      <c r="AB166" s="442">
        <v>41</v>
      </c>
      <c r="AC166" s="349">
        <v>53</v>
      </c>
      <c r="AD166" s="349"/>
      <c r="AE166" s="349"/>
      <c r="AF166" s="349"/>
      <c r="AG166" s="349">
        <v>10</v>
      </c>
      <c r="AH166" s="349"/>
      <c r="AI166" s="306"/>
      <c r="AJ166" s="90">
        <v>8</v>
      </c>
      <c r="AK166" s="182"/>
      <c r="AL166" s="184"/>
      <c r="AM166" s="349"/>
      <c r="AN166" s="349"/>
      <c r="AO166" s="306"/>
      <c r="AP166" s="350"/>
      <c r="AQ166" s="490"/>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c r="BS166" s="95"/>
      <c r="BT166" s="95"/>
      <c r="BU166" s="95"/>
      <c r="BV166" s="95"/>
      <c r="BW166" s="95"/>
      <c r="BX166" s="95"/>
      <c r="BY166" s="95"/>
      <c r="BZ166" s="95"/>
      <c r="CA166" s="95"/>
      <c r="CB166" s="95"/>
      <c r="CC166" s="95"/>
      <c r="CD166" s="95"/>
      <c r="CE166" s="95"/>
      <c r="CF166" s="95"/>
      <c r="CG166" s="95"/>
      <c r="CH166" s="95"/>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5"/>
      <c r="DF166" s="95"/>
      <c r="DG166" s="95"/>
      <c r="DH166" s="95"/>
      <c r="DI166" s="95"/>
      <c r="DJ166" s="95"/>
      <c r="DK166" s="95"/>
      <c r="DL166" s="95"/>
      <c r="DM166" s="95"/>
      <c r="DN166" s="95"/>
      <c r="DO166" s="95"/>
      <c r="DP166" s="95"/>
      <c r="DQ166" s="95"/>
      <c r="DR166" s="95"/>
      <c r="DS166" s="95"/>
      <c r="DT166" s="95"/>
      <c r="DU166" s="95"/>
      <c r="DV166" s="95"/>
      <c r="DW166" s="95"/>
      <c r="DX166" s="95"/>
      <c r="DY166" s="95"/>
      <c r="DZ166" s="95"/>
      <c r="EA166" s="95"/>
      <c r="EB166" s="95"/>
      <c r="EC166" s="95"/>
      <c r="ED166" s="95"/>
      <c r="EE166" s="95"/>
      <c r="EF166" s="95"/>
      <c r="EG166" s="95"/>
      <c r="EH166" s="95"/>
      <c r="EI166" s="95"/>
      <c r="EJ166" s="95"/>
      <c r="EK166" s="95"/>
      <c r="EL166" s="95"/>
      <c r="EM166" s="95"/>
      <c r="EN166" s="95"/>
      <c r="EO166" s="95"/>
      <c r="EP166" s="95"/>
      <c r="EQ166" s="95"/>
      <c r="ER166" s="95"/>
      <c r="ES166" s="95"/>
      <c r="ET166" s="95"/>
      <c r="EU166" s="95"/>
      <c r="EV166" s="95"/>
      <c r="EW166" s="95"/>
      <c r="EX166" s="95"/>
      <c r="EY166" s="95"/>
      <c r="EZ166" s="95"/>
      <c r="FA166" s="95"/>
      <c r="FB166" s="95"/>
      <c r="FC166" s="95"/>
      <c r="FD166" s="95"/>
      <c r="FE166" s="95"/>
      <c r="FF166" s="95"/>
      <c r="FG166" s="95"/>
      <c r="FH166" s="95"/>
      <c r="FI166" s="95"/>
      <c r="FJ166" s="95"/>
      <c r="FK166" s="95"/>
      <c r="FL166" s="95"/>
      <c r="FM166" s="95"/>
      <c r="FN166" s="95"/>
      <c r="FO166" s="95"/>
      <c r="FP166" s="95"/>
      <c r="FQ166" s="95"/>
      <c r="FR166" s="95"/>
      <c r="FS166" s="95"/>
      <c r="FT166" s="95"/>
      <c r="FU166" s="95"/>
      <c r="FV166" s="95"/>
      <c r="FW166" s="95"/>
      <c r="FX166" s="95"/>
      <c r="FY166" s="95"/>
      <c r="FZ166" s="95"/>
      <c r="GA166" s="95"/>
      <c r="GB166" s="95"/>
      <c r="GC166" s="95"/>
      <c r="GD166" s="95"/>
      <c r="GE166" s="95"/>
      <c r="GF166" s="95"/>
      <c r="GG166" s="95"/>
      <c r="GH166" s="95"/>
      <c r="GI166" s="95"/>
      <c r="GJ166" s="95"/>
      <c r="GK166" s="95"/>
      <c r="GL166" s="95"/>
      <c r="GM166" s="95"/>
      <c r="GN166" s="95"/>
      <c r="GO166" s="95"/>
      <c r="GP166" s="95"/>
      <c r="GQ166" s="95"/>
      <c r="GR166" s="95"/>
      <c r="GS166" s="95"/>
      <c r="GT166" s="95"/>
      <c r="GU166" s="95"/>
      <c r="GV166" s="95"/>
      <c r="GW166" s="95"/>
      <c r="GX166" s="95"/>
      <c r="GY166" s="95"/>
      <c r="GZ166" s="95"/>
      <c r="HA166" s="95"/>
      <c r="HB166" s="95"/>
      <c r="HC166" s="95"/>
      <c r="HD166" s="95"/>
      <c r="HE166" s="95"/>
      <c r="HF166" s="95"/>
      <c r="HG166" s="95"/>
      <c r="HH166" s="95"/>
      <c r="HI166" s="95"/>
      <c r="HJ166" s="95"/>
      <c r="HK166" s="95"/>
      <c r="HL166" s="95"/>
      <c r="HM166" s="95"/>
      <c r="HN166" s="95"/>
      <c r="HO166" s="95"/>
      <c r="HP166" s="95"/>
      <c r="HQ166" s="95"/>
      <c r="HR166" s="95"/>
      <c r="HS166" s="95"/>
      <c r="HT166" s="95"/>
      <c r="HU166" s="95"/>
      <c r="HV166" s="95"/>
      <c r="HW166" s="95"/>
      <c r="HX166" s="95"/>
      <c r="HY166" s="95"/>
      <c r="HZ166" s="95"/>
    </row>
    <row r="167" spans="1:234" s="95" customFormat="1" ht="10.5" customHeight="1">
      <c r="A167" s="463" t="s">
        <v>60</v>
      </c>
      <c r="B167" s="465">
        <f>B165+1</f>
        <v>38728</v>
      </c>
      <c r="C167" s="293">
        <f>SUM(D167:J168)</f>
        <v>282</v>
      </c>
      <c r="D167" s="284">
        <v>22</v>
      </c>
      <c r="E167" s="80"/>
      <c r="F167" s="80"/>
      <c r="G167" s="80"/>
      <c r="H167" s="80"/>
      <c r="I167" s="80"/>
      <c r="J167" s="81"/>
      <c r="K167" s="28" t="s">
        <v>98</v>
      </c>
      <c r="L167" s="30">
        <v>8</v>
      </c>
      <c r="M167" s="82" t="s">
        <v>131</v>
      </c>
      <c r="N167" s="83">
        <v>8</v>
      </c>
      <c r="O167" s="211" t="s">
        <v>50</v>
      </c>
      <c r="P167" s="221"/>
      <c r="Q167" s="318">
        <f>SUM(R167:R168,T167:T168)+SUM(S167:S168)*1.5+SUM(U167:U168)/3+SUM(V167:V168)*0.6</f>
        <v>25</v>
      </c>
      <c r="R167" s="70"/>
      <c r="S167" s="70"/>
      <c r="T167" s="29">
        <v>4</v>
      </c>
      <c r="U167" s="29"/>
      <c r="V167" s="30"/>
      <c r="W167" s="28"/>
      <c r="X167" s="83"/>
      <c r="Y167" s="140"/>
      <c r="Z167" s="185"/>
      <c r="AA167" s="34"/>
      <c r="AB167" s="32">
        <v>22</v>
      </c>
      <c r="AC167" s="33"/>
      <c r="AD167" s="33"/>
      <c r="AE167" s="33"/>
      <c r="AF167" s="33"/>
      <c r="AG167" s="33"/>
      <c r="AH167" s="33"/>
      <c r="AI167" s="34"/>
      <c r="AJ167" s="30"/>
      <c r="AK167" s="180">
        <v>50</v>
      </c>
      <c r="AL167" s="185">
        <v>61</v>
      </c>
      <c r="AM167" s="33">
        <v>55</v>
      </c>
      <c r="AN167" s="33">
        <v>58</v>
      </c>
      <c r="AO167" s="34">
        <f>AN167-AK167</f>
        <v>8</v>
      </c>
      <c r="AP167" s="352"/>
      <c r="AQ167" s="491" t="s">
        <v>135</v>
      </c>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row>
    <row r="168" spans="1:234" ht="10.5" customHeight="1">
      <c r="A168" s="467"/>
      <c r="B168" s="468"/>
      <c r="C168" s="294"/>
      <c r="D168" s="283">
        <v>260</v>
      </c>
      <c r="E168" s="87"/>
      <c r="F168" s="87"/>
      <c r="G168" s="87"/>
      <c r="H168" s="87"/>
      <c r="I168" s="87"/>
      <c r="J168" s="88"/>
      <c r="K168" s="89" t="s">
        <v>124</v>
      </c>
      <c r="L168" s="90">
        <v>8</v>
      </c>
      <c r="M168" s="91" t="s">
        <v>100</v>
      </c>
      <c r="N168" s="92">
        <v>11</v>
      </c>
      <c r="O168" s="212" t="s">
        <v>21</v>
      </c>
      <c r="P168" s="222"/>
      <c r="Q168" s="319"/>
      <c r="R168" s="93">
        <v>21</v>
      </c>
      <c r="S168" s="93"/>
      <c r="T168" s="94"/>
      <c r="U168" s="94"/>
      <c r="V168" s="90"/>
      <c r="W168" s="89">
        <v>92</v>
      </c>
      <c r="X168" s="92"/>
      <c r="Y168" s="182"/>
      <c r="Z168" s="184"/>
      <c r="AA168" s="306"/>
      <c r="AB168" s="442"/>
      <c r="AC168" s="349"/>
      <c r="AD168" s="349"/>
      <c r="AE168" s="349"/>
      <c r="AF168" s="349"/>
      <c r="AG168" s="349">
        <v>260</v>
      </c>
      <c r="AH168" s="349"/>
      <c r="AI168" s="306"/>
      <c r="AJ168" s="90">
        <v>7</v>
      </c>
      <c r="AK168" s="182"/>
      <c r="AL168" s="184"/>
      <c r="AM168" s="349"/>
      <c r="AN168" s="349"/>
      <c r="AO168" s="306"/>
      <c r="AP168" s="350">
        <v>9</v>
      </c>
      <c r="AQ168" s="490"/>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c r="BS168" s="95"/>
      <c r="BT168" s="95"/>
      <c r="BU168" s="95"/>
      <c r="BV168" s="95"/>
      <c r="BW168" s="95"/>
      <c r="BX168" s="95"/>
      <c r="BY168" s="95"/>
      <c r="BZ168" s="95"/>
      <c r="CA168" s="95"/>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c r="DK168" s="95"/>
      <c r="DL168" s="95"/>
      <c r="DM168" s="95"/>
      <c r="DN168" s="95"/>
      <c r="DO168" s="95"/>
      <c r="DP168" s="95"/>
      <c r="DQ168" s="95"/>
      <c r="DR168" s="95"/>
      <c r="DS168" s="95"/>
      <c r="DT168" s="95"/>
      <c r="DU168" s="95"/>
      <c r="DV168" s="95"/>
      <c r="DW168" s="95"/>
      <c r="DX168" s="95"/>
      <c r="DY168" s="95"/>
      <c r="DZ168" s="95"/>
      <c r="EA168" s="95"/>
      <c r="EB168" s="95"/>
      <c r="EC168" s="95"/>
      <c r="ED168" s="95"/>
      <c r="EE168" s="95"/>
      <c r="EF168" s="95"/>
      <c r="EG168" s="95"/>
      <c r="EH168" s="95"/>
      <c r="EI168" s="95"/>
      <c r="EJ168" s="95"/>
      <c r="EK168" s="95"/>
      <c r="EL168" s="95"/>
      <c r="EM168" s="95"/>
      <c r="EN168" s="95"/>
      <c r="EO168" s="95"/>
      <c r="EP168" s="95"/>
      <c r="EQ168" s="95"/>
      <c r="ER168" s="95"/>
      <c r="ES168" s="95"/>
      <c r="ET168" s="95"/>
      <c r="EU168" s="95"/>
      <c r="EV168" s="95"/>
      <c r="EW168" s="95"/>
      <c r="EX168" s="95"/>
      <c r="EY168" s="95"/>
      <c r="EZ168" s="95"/>
      <c r="FA168" s="95"/>
      <c r="FB168" s="95"/>
      <c r="FC168" s="95"/>
      <c r="FD168" s="95"/>
      <c r="FE168" s="95"/>
      <c r="FF168" s="95"/>
      <c r="FG168" s="95"/>
      <c r="FH168" s="95"/>
      <c r="FI168" s="95"/>
      <c r="FJ168" s="95"/>
      <c r="FK168" s="95"/>
      <c r="FL168" s="95"/>
      <c r="FM168" s="95"/>
      <c r="FN168" s="95"/>
      <c r="FO168" s="95"/>
      <c r="FP168" s="95"/>
      <c r="FQ168" s="95"/>
      <c r="FR168" s="95"/>
      <c r="FS168" s="95"/>
      <c r="FT168" s="95"/>
      <c r="FU168" s="95"/>
      <c r="FV168" s="95"/>
      <c r="FW168" s="95"/>
      <c r="FX168" s="95"/>
      <c r="FY168" s="95"/>
      <c r="FZ168" s="95"/>
      <c r="GA168" s="95"/>
      <c r="GB168" s="95"/>
      <c r="GC168" s="95"/>
      <c r="GD168" s="95"/>
      <c r="GE168" s="95"/>
      <c r="GF168" s="95"/>
      <c r="GG168" s="95"/>
      <c r="GH168" s="95"/>
      <c r="GI168" s="95"/>
      <c r="GJ168" s="95"/>
      <c r="GK168" s="95"/>
      <c r="GL168" s="95"/>
      <c r="GM168" s="95"/>
      <c r="GN168" s="95"/>
      <c r="GO168" s="95"/>
      <c r="GP168" s="95"/>
      <c r="GQ168" s="95"/>
      <c r="GR168" s="95"/>
      <c r="GS168" s="95"/>
      <c r="GT168" s="95"/>
      <c r="GU168" s="95"/>
      <c r="GV168" s="95"/>
      <c r="GW168" s="95"/>
      <c r="GX168" s="95"/>
      <c r="GY168" s="95"/>
      <c r="GZ168" s="95"/>
      <c r="HA168" s="95"/>
      <c r="HB168" s="95"/>
      <c r="HC168" s="95"/>
      <c r="HD168" s="95"/>
      <c r="HE168" s="95"/>
      <c r="HF168" s="95"/>
      <c r="HG168" s="95"/>
      <c r="HH168" s="95"/>
      <c r="HI168" s="95"/>
      <c r="HJ168" s="95"/>
      <c r="HK168" s="95"/>
      <c r="HL168" s="95"/>
      <c r="HM168" s="95"/>
      <c r="HN168" s="95"/>
      <c r="HO168" s="95"/>
      <c r="HP168" s="95"/>
      <c r="HQ168" s="95"/>
      <c r="HR168" s="95"/>
      <c r="HS168" s="95"/>
      <c r="HT168" s="95"/>
      <c r="HU168" s="95"/>
      <c r="HV168" s="95"/>
      <c r="HW168" s="95"/>
      <c r="HX168" s="95"/>
      <c r="HY168" s="95"/>
      <c r="HZ168" s="95"/>
    </row>
    <row r="169" spans="1:234" s="95" customFormat="1" ht="10.5" customHeight="1">
      <c r="A169" s="463" t="s">
        <v>61</v>
      </c>
      <c r="B169" s="465">
        <f>B167+1</f>
        <v>38729</v>
      </c>
      <c r="C169" s="293">
        <f>SUM(D169:J170)</f>
        <v>70</v>
      </c>
      <c r="D169" s="285"/>
      <c r="E169" s="96"/>
      <c r="F169" s="80"/>
      <c r="G169" s="80"/>
      <c r="H169" s="80"/>
      <c r="I169" s="96"/>
      <c r="J169" s="81"/>
      <c r="K169" s="28"/>
      <c r="L169" s="99"/>
      <c r="M169" s="82"/>
      <c r="N169" s="83"/>
      <c r="O169" s="213"/>
      <c r="P169" s="221"/>
      <c r="Q169" s="318">
        <f>SUM(R169:R170,T169:T170)+SUM(S169:S170)*1.5+SUM(U169:U170)/3+SUM(V169:V170)*0.6</f>
        <v>10</v>
      </c>
      <c r="R169" s="70"/>
      <c r="S169" s="70"/>
      <c r="T169" s="29"/>
      <c r="U169" s="29"/>
      <c r="V169" s="30"/>
      <c r="W169" s="28"/>
      <c r="X169" s="83"/>
      <c r="Y169" s="140"/>
      <c r="Z169" s="185"/>
      <c r="AA169" s="34"/>
      <c r="AB169" s="32"/>
      <c r="AC169" s="33"/>
      <c r="AD169" s="33"/>
      <c r="AE169" s="33"/>
      <c r="AF169" s="33"/>
      <c r="AG169" s="33"/>
      <c r="AH169" s="33"/>
      <c r="AI169" s="34"/>
      <c r="AJ169" s="30"/>
      <c r="AK169" s="180" t="s">
        <v>99</v>
      </c>
      <c r="AL169" s="185"/>
      <c r="AM169" s="33"/>
      <c r="AN169" s="33"/>
      <c r="AO169" s="34"/>
      <c r="AP169" s="352"/>
      <c r="AQ169" s="491" t="s">
        <v>136</v>
      </c>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row>
    <row r="170" spans="1:234" ht="10.5" customHeight="1">
      <c r="A170" s="467"/>
      <c r="B170" s="468"/>
      <c r="C170" s="294"/>
      <c r="D170" s="286">
        <v>50</v>
      </c>
      <c r="E170" s="97"/>
      <c r="F170" s="87"/>
      <c r="G170" s="87"/>
      <c r="H170" s="87"/>
      <c r="I170" s="97">
        <v>20</v>
      </c>
      <c r="J170" s="88"/>
      <c r="K170" s="89" t="s">
        <v>98</v>
      </c>
      <c r="L170" s="101">
        <v>8</v>
      </c>
      <c r="M170" s="91" t="s">
        <v>97</v>
      </c>
      <c r="N170" s="92">
        <v>17</v>
      </c>
      <c r="O170" s="212" t="s">
        <v>670</v>
      </c>
      <c r="P170" s="222"/>
      <c r="Q170" s="319"/>
      <c r="R170" s="93"/>
      <c r="S170" s="93"/>
      <c r="T170" s="94">
        <v>10</v>
      </c>
      <c r="U170" s="94"/>
      <c r="V170" s="90"/>
      <c r="W170" s="89"/>
      <c r="X170" s="92"/>
      <c r="Y170" s="182"/>
      <c r="Z170" s="184"/>
      <c r="AA170" s="306"/>
      <c r="AB170" s="442">
        <v>50</v>
      </c>
      <c r="AC170" s="349"/>
      <c r="AD170" s="349"/>
      <c r="AE170" s="349"/>
      <c r="AF170" s="349"/>
      <c r="AG170" s="349"/>
      <c r="AH170" s="349">
        <v>20</v>
      </c>
      <c r="AI170" s="306"/>
      <c r="AJ170" s="90">
        <v>9</v>
      </c>
      <c r="AK170" s="182"/>
      <c r="AL170" s="184"/>
      <c r="AM170" s="349"/>
      <c r="AN170" s="349"/>
      <c r="AO170" s="306"/>
      <c r="AP170" s="350"/>
      <c r="AQ170" s="490"/>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5"/>
      <c r="DL170" s="95"/>
      <c r="DM170" s="95"/>
      <c r="DN170" s="95"/>
      <c r="DO170" s="95"/>
      <c r="DP170" s="95"/>
      <c r="DQ170" s="95"/>
      <c r="DR170" s="95"/>
      <c r="DS170" s="95"/>
      <c r="DT170" s="95"/>
      <c r="DU170" s="95"/>
      <c r="DV170" s="95"/>
      <c r="DW170" s="95"/>
      <c r="DX170" s="95"/>
      <c r="DY170" s="95"/>
      <c r="DZ170" s="95"/>
      <c r="EA170" s="95"/>
      <c r="EB170" s="95"/>
      <c r="EC170" s="95"/>
      <c r="ED170" s="95"/>
      <c r="EE170" s="95"/>
      <c r="EF170" s="95"/>
      <c r="EG170" s="95"/>
      <c r="EH170" s="95"/>
      <c r="EI170" s="95"/>
      <c r="EJ170" s="95"/>
      <c r="EK170" s="95"/>
      <c r="EL170" s="95"/>
      <c r="EM170" s="95"/>
      <c r="EN170" s="95"/>
      <c r="EO170" s="95"/>
      <c r="EP170" s="95"/>
      <c r="EQ170" s="95"/>
      <c r="ER170" s="95"/>
      <c r="ES170" s="95"/>
      <c r="ET170" s="95"/>
      <c r="EU170" s="95"/>
      <c r="EV170" s="95"/>
      <c r="EW170" s="95"/>
      <c r="EX170" s="95"/>
      <c r="EY170" s="95"/>
      <c r="EZ170" s="95"/>
      <c r="FA170" s="95"/>
      <c r="FB170" s="95"/>
      <c r="FC170" s="95"/>
      <c r="FD170" s="95"/>
      <c r="FE170" s="95"/>
      <c r="FF170" s="95"/>
      <c r="FG170" s="95"/>
      <c r="FH170" s="95"/>
      <c r="FI170" s="95"/>
      <c r="FJ170" s="95"/>
      <c r="FK170" s="95"/>
      <c r="FL170" s="95"/>
      <c r="FM170" s="95"/>
      <c r="FN170" s="95"/>
      <c r="FO170" s="95"/>
      <c r="FP170" s="95"/>
      <c r="FQ170" s="95"/>
      <c r="FR170" s="95"/>
      <c r="FS170" s="95"/>
      <c r="FT170" s="95"/>
      <c r="FU170" s="95"/>
      <c r="FV170" s="95"/>
      <c r="FW170" s="95"/>
      <c r="FX170" s="95"/>
      <c r="FY170" s="95"/>
      <c r="FZ170" s="95"/>
      <c r="GA170" s="95"/>
      <c r="GB170" s="95"/>
      <c r="GC170" s="95"/>
      <c r="GD170" s="95"/>
      <c r="GE170" s="95"/>
      <c r="GF170" s="95"/>
      <c r="GG170" s="95"/>
      <c r="GH170" s="95"/>
      <c r="GI170" s="95"/>
      <c r="GJ170" s="95"/>
      <c r="GK170" s="95"/>
      <c r="GL170" s="95"/>
      <c r="GM170" s="95"/>
      <c r="GN170" s="95"/>
      <c r="GO170" s="95"/>
      <c r="GP170" s="95"/>
      <c r="GQ170" s="95"/>
      <c r="GR170" s="95"/>
      <c r="GS170" s="95"/>
      <c r="GT170" s="95"/>
      <c r="GU170" s="95"/>
      <c r="GV170" s="95"/>
      <c r="GW170" s="95"/>
      <c r="GX170" s="95"/>
      <c r="GY170" s="95"/>
      <c r="GZ170" s="95"/>
      <c r="HA170" s="95"/>
      <c r="HB170" s="95"/>
      <c r="HC170" s="95"/>
      <c r="HD170" s="95"/>
      <c r="HE170" s="95"/>
      <c r="HF170" s="95"/>
      <c r="HG170" s="95"/>
      <c r="HH170" s="95"/>
      <c r="HI170" s="95"/>
      <c r="HJ170" s="95"/>
      <c r="HK170" s="95"/>
      <c r="HL170" s="95"/>
      <c r="HM170" s="95"/>
      <c r="HN170" s="95"/>
      <c r="HO170" s="95"/>
      <c r="HP170" s="95"/>
      <c r="HQ170" s="95"/>
      <c r="HR170" s="95"/>
      <c r="HS170" s="95"/>
      <c r="HT170" s="95"/>
      <c r="HU170" s="95"/>
      <c r="HV170" s="95"/>
      <c r="HW170" s="95"/>
      <c r="HX170" s="95"/>
      <c r="HY170" s="95"/>
      <c r="HZ170" s="95"/>
    </row>
    <row r="171" spans="1:234" s="95" customFormat="1" ht="10.5" customHeight="1">
      <c r="A171" s="463" t="s">
        <v>62</v>
      </c>
      <c r="B171" s="465">
        <f>B169+1</f>
        <v>38730</v>
      </c>
      <c r="C171" s="293">
        <f>SUM(D171:J172)</f>
        <v>197</v>
      </c>
      <c r="D171" s="285">
        <f>25+35</f>
        <v>60</v>
      </c>
      <c r="E171" s="96"/>
      <c r="F171" s="80"/>
      <c r="G171" s="80"/>
      <c r="H171" s="80">
        <v>20</v>
      </c>
      <c r="I171" s="80">
        <v>15</v>
      </c>
      <c r="J171" s="98"/>
      <c r="K171" s="28" t="s">
        <v>98</v>
      </c>
      <c r="L171" s="99" t="s">
        <v>672</v>
      </c>
      <c r="M171" s="82" t="s">
        <v>131</v>
      </c>
      <c r="N171" s="83" t="s">
        <v>100</v>
      </c>
      <c r="O171" s="457" t="s">
        <v>50</v>
      </c>
      <c r="P171" s="221" t="s">
        <v>664</v>
      </c>
      <c r="Q171" s="318">
        <f>SUM(R171:R172,T171:T172)+SUM(S171:S172)*1.5+SUM(U171:U172)/3+SUM(V171:V172)*0.6</f>
        <v>38</v>
      </c>
      <c r="R171" s="70"/>
      <c r="S171" s="70"/>
      <c r="T171" s="29">
        <v>15</v>
      </c>
      <c r="U171" s="29"/>
      <c r="V171" s="30"/>
      <c r="W171" s="28"/>
      <c r="X171" s="83"/>
      <c r="Y171" s="180"/>
      <c r="Z171" s="307"/>
      <c r="AA171" s="54"/>
      <c r="AB171" s="38">
        <v>95</v>
      </c>
      <c r="AC171" s="37"/>
      <c r="AD171" s="37"/>
      <c r="AE171" s="37"/>
      <c r="AF171" s="37"/>
      <c r="AG171" s="37"/>
      <c r="AH171" s="37"/>
      <c r="AI171" s="54"/>
      <c r="AJ171" s="30" t="s">
        <v>548</v>
      </c>
      <c r="AK171" s="180">
        <v>47</v>
      </c>
      <c r="AL171" s="185">
        <v>53</v>
      </c>
      <c r="AM171" s="33">
        <v>44</v>
      </c>
      <c r="AN171" s="33">
        <v>48</v>
      </c>
      <c r="AO171" s="34">
        <f>AN171-AK171</f>
        <v>1</v>
      </c>
      <c r="AP171" s="352"/>
      <c r="AQ171" s="491" t="s">
        <v>137</v>
      </c>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row>
    <row r="172" spans="1:234" ht="10.5" customHeight="1">
      <c r="A172" s="467"/>
      <c r="B172" s="468"/>
      <c r="C172" s="294"/>
      <c r="D172" s="286">
        <v>60</v>
      </c>
      <c r="E172" s="97">
        <v>15</v>
      </c>
      <c r="F172" s="87">
        <v>23</v>
      </c>
      <c r="G172" s="87">
        <v>4</v>
      </c>
      <c r="H172" s="87"/>
      <c r="I172" s="87"/>
      <c r="J172" s="100"/>
      <c r="K172" s="89" t="s">
        <v>133</v>
      </c>
      <c r="L172" s="90">
        <v>9</v>
      </c>
      <c r="M172" s="91" t="s">
        <v>97</v>
      </c>
      <c r="N172" s="92">
        <v>18</v>
      </c>
      <c r="O172" s="212" t="s">
        <v>673</v>
      </c>
      <c r="P172" s="222"/>
      <c r="Q172" s="319"/>
      <c r="R172" s="93"/>
      <c r="S172" s="93"/>
      <c r="T172" s="94">
        <v>23</v>
      </c>
      <c r="U172" s="94"/>
      <c r="V172" s="90"/>
      <c r="W172" s="89"/>
      <c r="X172" s="92">
        <v>176</v>
      </c>
      <c r="Y172" s="182"/>
      <c r="Z172" s="184"/>
      <c r="AA172" s="309"/>
      <c r="AB172" s="443">
        <v>102</v>
      </c>
      <c r="AC172" s="444"/>
      <c r="AD172" s="444"/>
      <c r="AE172" s="444"/>
      <c r="AF172" s="444"/>
      <c r="AG172" s="444"/>
      <c r="AH172" s="444"/>
      <c r="AI172" s="309"/>
      <c r="AJ172" s="90">
        <v>8</v>
      </c>
      <c r="AK172" s="182"/>
      <c r="AL172" s="184"/>
      <c r="AM172" s="349"/>
      <c r="AN172" s="349"/>
      <c r="AO172" s="306"/>
      <c r="AP172" s="350"/>
      <c r="AQ172" s="490"/>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95"/>
      <c r="CA172" s="95"/>
      <c r="CB172" s="95"/>
      <c r="CC172" s="95"/>
      <c r="CD172" s="95"/>
      <c r="CE172" s="95"/>
      <c r="CF172" s="95"/>
      <c r="CG172" s="95"/>
      <c r="CH172" s="95"/>
      <c r="CI172" s="95"/>
      <c r="CJ172" s="95"/>
      <c r="CK172" s="95"/>
      <c r="CL172" s="95"/>
      <c r="CM172" s="95"/>
      <c r="CN172" s="95"/>
      <c r="CO172" s="95"/>
      <c r="CP172" s="95"/>
      <c r="CQ172" s="95"/>
      <c r="CR172" s="95"/>
      <c r="CS172" s="95"/>
      <c r="CT172" s="95"/>
      <c r="CU172" s="95"/>
      <c r="CV172" s="95"/>
      <c r="CW172" s="95"/>
      <c r="CX172" s="95"/>
      <c r="CY172" s="95"/>
      <c r="CZ172" s="95"/>
      <c r="DA172" s="95"/>
      <c r="DB172" s="95"/>
      <c r="DC172" s="95"/>
      <c r="DD172" s="95"/>
      <c r="DE172" s="95"/>
      <c r="DF172" s="95"/>
      <c r="DG172" s="95"/>
      <c r="DH172" s="95"/>
      <c r="DI172" s="95"/>
      <c r="DJ172" s="95"/>
      <c r="DK172" s="95"/>
      <c r="DL172" s="95"/>
      <c r="DM172" s="95"/>
      <c r="DN172" s="95"/>
      <c r="DO172" s="95"/>
      <c r="DP172" s="95"/>
      <c r="DQ172" s="95"/>
      <c r="DR172" s="95"/>
      <c r="DS172" s="95"/>
      <c r="DT172" s="95"/>
      <c r="DU172" s="95"/>
      <c r="DV172" s="95"/>
      <c r="DW172" s="95"/>
      <c r="DX172" s="95"/>
      <c r="DY172" s="95"/>
      <c r="DZ172" s="95"/>
      <c r="EA172" s="95"/>
      <c r="EB172" s="95"/>
      <c r="EC172" s="95"/>
      <c r="ED172" s="95"/>
      <c r="EE172" s="95"/>
      <c r="EF172" s="95"/>
      <c r="EG172" s="95"/>
      <c r="EH172" s="95"/>
      <c r="EI172" s="95"/>
      <c r="EJ172" s="95"/>
      <c r="EK172" s="95"/>
      <c r="EL172" s="95"/>
      <c r="EM172" s="95"/>
      <c r="EN172" s="95"/>
      <c r="EO172" s="95"/>
      <c r="EP172" s="95"/>
      <c r="EQ172" s="95"/>
      <c r="ER172" s="95"/>
      <c r="ES172" s="95"/>
      <c r="ET172" s="95"/>
      <c r="EU172" s="95"/>
      <c r="EV172" s="95"/>
      <c r="EW172" s="95"/>
      <c r="EX172" s="95"/>
      <c r="EY172" s="95"/>
      <c r="EZ172" s="95"/>
      <c r="FA172" s="95"/>
      <c r="FB172" s="95"/>
      <c r="FC172" s="95"/>
      <c r="FD172" s="95"/>
      <c r="FE172" s="95"/>
      <c r="FF172" s="95"/>
      <c r="FG172" s="95"/>
      <c r="FH172" s="95"/>
      <c r="FI172" s="95"/>
      <c r="FJ172" s="95"/>
      <c r="FK172" s="95"/>
      <c r="FL172" s="95"/>
      <c r="FM172" s="95"/>
      <c r="FN172" s="95"/>
      <c r="FO172" s="95"/>
      <c r="FP172" s="95"/>
      <c r="FQ172" s="95"/>
      <c r="FR172" s="95"/>
      <c r="FS172" s="95"/>
      <c r="FT172" s="95"/>
      <c r="FU172" s="95"/>
      <c r="FV172" s="95"/>
      <c r="FW172" s="95"/>
      <c r="FX172" s="95"/>
      <c r="FY172" s="95"/>
      <c r="FZ172" s="95"/>
      <c r="GA172" s="95"/>
      <c r="GB172" s="95"/>
      <c r="GC172" s="95"/>
      <c r="GD172" s="95"/>
      <c r="GE172" s="95"/>
      <c r="GF172" s="95"/>
      <c r="GG172" s="95"/>
      <c r="GH172" s="95"/>
      <c r="GI172" s="95"/>
      <c r="GJ172" s="95"/>
      <c r="GK172" s="95"/>
      <c r="GL172" s="95"/>
      <c r="GM172" s="95"/>
      <c r="GN172" s="95"/>
      <c r="GO172" s="95"/>
      <c r="GP172" s="95"/>
      <c r="GQ172" s="95"/>
      <c r="GR172" s="95"/>
      <c r="GS172" s="95"/>
      <c r="GT172" s="95"/>
      <c r="GU172" s="95"/>
      <c r="GV172" s="95"/>
      <c r="GW172" s="95"/>
      <c r="GX172" s="95"/>
      <c r="GY172" s="95"/>
      <c r="GZ172" s="95"/>
      <c r="HA172" s="95"/>
      <c r="HB172" s="95"/>
      <c r="HC172" s="95"/>
      <c r="HD172" s="95"/>
      <c r="HE172" s="95"/>
      <c r="HF172" s="95"/>
      <c r="HG172" s="95"/>
      <c r="HH172" s="95"/>
      <c r="HI172" s="95"/>
      <c r="HJ172" s="95"/>
      <c r="HK172" s="95"/>
      <c r="HL172" s="95"/>
      <c r="HM172" s="95"/>
      <c r="HN172" s="95"/>
      <c r="HO172" s="95"/>
      <c r="HP172" s="95"/>
      <c r="HQ172" s="95"/>
      <c r="HR172" s="95"/>
      <c r="HS172" s="95"/>
      <c r="HT172" s="95"/>
      <c r="HU172" s="95"/>
      <c r="HV172" s="95"/>
      <c r="HW172" s="95"/>
      <c r="HX172" s="95"/>
      <c r="HY172" s="95"/>
      <c r="HZ172" s="95"/>
    </row>
    <row r="173" spans="1:234" s="95" customFormat="1" ht="10.5" customHeight="1">
      <c r="A173" s="463" t="s">
        <v>63</v>
      </c>
      <c r="B173" s="465">
        <f>B171+1</f>
        <v>38731</v>
      </c>
      <c r="C173" s="293">
        <f>SUM(D173:J174)</f>
        <v>162</v>
      </c>
      <c r="D173" s="284">
        <v>40</v>
      </c>
      <c r="E173" s="80"/>
      <c r="F173" s="80"/>
      <c r="G173" s="80"/>
      <c r="H173" s="80"/>
      <c r="I173" s="80"/>
      <c r="J173" s="81"/>
      <c r="K173" s="28" t="s">
        <v>98</v>
      </c>
      <c r="L173" s="30">
        <v>9</v>
      </c>
      <c r="M173" s="82" t="s">
        <v>131</v>
      </c>
      <c r="N173" s="83">
        <v>8</v>
      </c>
      <c r="O173" s="211" t="s">
        <v>50</v>
      </c>
      <c r="P173" s="221"/>
      <c r="Q173" s="318">
        <f>SUM(R173:R174,T173:T174)+SUM(S173:S174)*1.5+SUM(U173:U174)/3+SUM(V173:V174)*0.6</f>
        <v>36</v>
      </c>
      <c r="R173" s="70"/>
      <c r="S173" s="70"/>
      <c r="T173" s="29">
        <v>7</v>
      </c>
      <c r="U173" s="29"/>
      <c r="V173" s="30"/>
      <c r="W173" s="28"/>
      <c r="X173" s="83"/>
      <c r="Y173" s="140"/>
      <c r="Z173" s="185"/>
      <c r="AA173" s="34"/>
      <c r="AB173" s="32">
        <v>40</v>
      </c>
      <c r="AC173" s="33"/>
      <c r="AD173" s="33"/>
      <c r="AE173" s="33"/>
      <c r="AF173" s="33"/>
      <c r="AG173" s="33"/>
      <c r="AH173" s="33"/>
      <c r="AI173" s="34"/>
      <c r="AJ173" s="30"/>
      <c r="AK173" s="180">
        <v>42</v>
      </c>
      <c r="AL173" s="185">
        <v>57</v>
      </c>
      <c r="AM173" s="33">
        <v>51</v>
      </c>
      <c r="AN173" s="33">
        <v>55</v>
      </c>
      <c r="AO173" s="34">
        <f>AN173-AK173</f>
        <v>13</v>
      </c>
      <c r="AP173" s="352"/>
      <c r="AQ173" s="491" t="s">
        <v>138</v>
      </c>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row>
    <row r="174" spans="1:234" ht="10.5" customHeight="1">
      <c r="A174" s="467"/>
      <c r="B174" s="468"/>
      <c r="C174" s="294"/>
      <c r="D174" s="283">
        <v>90</v>
      </c>
      <c r="E174" s="87">
        <v>32</v>
      </c>
      <c r="F174" s="87"/>
      <c r="G174" s="87"/>
      <c r="H174" s="87"/>
      <c r="I174" s="87"/>
      <c r="J174" s="88"/>
      <c r="K174" s="89" t="s">
        <v>133</v>
      </c>
      <c r="L174" s="90">
        <v>8</v>
      </c>
      <c r="M174" s="91" t="s">
        <v>97</v>
      </c>
      <c r="N174" s="92">
        <v>17</v>
      </c>
      <c r="O174" s="212" t="s">
        <v>674</v>
      </c>
      <c r="P174" s="222"/>
      <c r="Q174" s="319"/>
      <c r="R174" s="93"/>
      <c r="S174" s="93"/>
      <c r="T174" s="94">
        <v>29</v>
      </c>
      <c r="U174" s="94"/>
      <c r="V174" s="90"/>
      <c r="W174" s="89">
        <v>149</v>
      </c>
      <c r="X174" s="92"/>
      <c r="Y174" s="182"/>
      <c r="Z174" s="184"/>
      <c r="AA174" s="306"/>
      <c r="AB174" s="442">
        <v>122</v>
      </c>
      <c r="AC174" s="349"/>
      <c r="AD174" s="349"/>
      <c r="AE174" s="349"/>
      <c r="AF174" s="349"/>
      <c r="AG174" s="349"/>
      <c r="AH174" s="349"/>
      <c r="AI174" s="306"/>
      <c r="AJ174" s="90">
        <v>7</v>
      </c>
      <c r="AK174" s="183"/>
      <c r="AL174" s="184"/>
      <c r="AM174" s="349"/>
      <c r="AN174" s="349"/>
      <c r="AO174" s="306"/>
      <c r="AP174" s="350">
        <v>6</v>
      </c>
      <c r="AQ174" s="490"/>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95"/>
      <c r="EJ174" s="95"/>
      <c r="EK174" s="95"/>
      <c r="EL174" s="95"/>
      <c r="EM174" s="95"/>
      <c r="EN174" s="95"/>
      <c r="EO174" s="95"/>
      <c r="EP174" s="95"/>
      <c r="EQ174" s="95"/>
      <c r="ER174" s="95"/>
      <c r="ES174" s="95"/>
      <c r="ET174" s="95"/>
      <c r="EU174" s="95"/>
      <c r="EV174" s="95"/>
      <c r="EW174" s="95"/>
      <c r="EX174" s="95"/>
      <c r="EY174" s="95"/>
      <c r="EZ174" s="95"/>
      <c r="FA174" s="95"/>
      <c r="FB174" s="95"/>
      <c r="FC174" s="95"/>
      <c r="FD174" s="95"/>
      <c r="FE174" s="95"/>
      <c r="FF174" s="95"/>
      <c r="FG174" s="95"/>
      <c r="FH174" s="95"/>
      <c r="FI174" s="95"/>
      <c r="FJ174" s="95"/>
      <c r="FK174" s="95"/>
      <c r="FL174" s="95"/>
      <c r="FM174" s="95"/>
      <c r="FN174" s="95"/>
      <c r="FO174" s="95"/>
      <c r="FP174" s="95"/>
      <c r="FQ174" s="95"/>
      <c r="FR174" s="95"/>
      <c r="FS174" s="95"/>
      <c r="FT174" s="95"/>
      <c r="FU174" s="95"/>
      <c r="FV174" s="95"/>
      <c r="FW174" s="95"/>
      <c r="FX174" s="95"/>
      <c r="FY174" s="95"/>
      <c r="FZ174" s="95"/>
      <c r="GA174" s="95"/>
      <c r="GB174" s="95"/>
      <c r="GC174" s="95"/>
      <c r="GD174" s="95"/>
      <c r="GE174" s="95"/>
      <c r="GF174" s="95"/>
      <c r="GG174" s="95"/>
      <c r="GH174" s="95"/>
      <c r="GI174" s="95"/>
      <c r="GJ174" s="95"/>
      <c r="GK174" s="95"/>
      <c r="GL174" s="95"/>
      <c r="GM174" s="95"/>
      <c r="GN174" s="95"/>
      <c r="GO174" s="95"/>
      <c r="GP174" s="95"/>
      <c r="GQ174" s="95"/>
      <c r="GR174" s="95"/>
      <c r="GS174" s="95"/>
      <c r="GT174" s="95"/>
      <c r="GU174" s="95"/>
      <c r="GV174" s="95"/>
      <c r="GW174" s="95"/>
      <c r="GX174" s="95"/>
      <c r="GY174" s="95"/>
      <c r="GZ174" s="95"/>
      <c r="HA174" s="95"/>
      <c r="HB174" s="95"/>
      <c r="HC174" s="95"/>
      <c r="HD174" s="95"/>
      <c r="HE174" s="95"/>
      <c r="HF174" s="95"/>
      <c r="HG174" s="95"/>
      <c r="HH174" s="95"/>
      <c r="HI174" s="95"/>
      <c r="HJ174" s="95"/>
      <c r="HK174" s="95"/>
      <c r="HL174" s="95"/>
      <c r="HM174" s="95"/>
      <c r="HN174" s="95"/>
      <c r="HO174" s="95"/>
      <c r="HP174" s="95"/>
      <c r="HQ174" s="95"/>
      <c r="HR174" s="95"/>
      <c r="HS174" s="95"/>
      <c r="HT174" s="95"/>
      <c r="HU174" s="95"/>
      <c r="HV174" s="95"/>
      <c r="HW174" s="95"/>
      <c r="HX174" s="95"/>
      <c r="HY174" s="95"/>
      <c r="HZ174" s="95"/>
    </row>
    <row r="175" spans="1:234" s="95" customFormat="1" ht="10.5" customHeight="1">
      <c r="A175" s="463" t="s">
        <v>64</v>
      </c>
      <c r="B175" s="465">
        <f>B173+1</f>
        <v>38732</v>
      </c>
      <c r="C175" s="293">
        <f>SUM(D175:J176)</f>
        <v>60</v>
      </c>
      <c r="D175" s="285">
        <v>60</v>
      </c>
      <c r="E175" s="96"/>
      <c r="F175" s="80"/>
      <c r="G175" s="80"/>
      <c r="H175" s="80"/>
      <c r="I175" s="80"/>
      <c r="J175" s="98"/>
      <c r="K175" s="28" t="s">
        <v>98</v>
      </c>
      <c r="L175" s="99">
        <v>8</v>
      </c>
      <c r="M175" s="82" t="s">
        <v>131</v>
      </c>
      <c r="N175" s="83">
        <v>9</v>
      </c>
      <c r="O175" s="213" t="s">
        <v>29</v>
      </c>
      <c r="P175" s="221"/>
      <c r="Q175" s="320">
        <f>SUM(R175:R176,T175:T176)+SUM(S175:S176)*1.5+SUM(U175:U176)/3+SUM(V175:V176)*0.6</f>
        <v>11</v>
      </c>
      <c r="R175" s="70"/>
      <c r="S175" s="70"/>
      <c r="T175" s="29">
        <v>11</v>
      </c>
      <c r="U175" s="29"/>
      <c r="V175" s="30"/>
      <c r="W175" s="28"/>
      <c r="X175" s="83"/>
      <c r="Y175" s="140"/>
      <c r="Z175" s="185"/>
      <c r="AA175" s="34"/>
      <c r="AB175" s="32">
        <v>60</v>
      </c>
      <c r="AC175" s="33"/>
      <c r="AD175" s="33"/>
      <c r="AE175" s="33"/>
      <c r="AF175" s="33"/>
      <c r="AG175" s="33"/>
      <c r="AH175" s="33"/>
      <c r="AI175" s="34"/>
      <c r="AJ175" s="30"/>
      <c r="AK175" s="180">
        <v>51</v>
      </c>
      <c r="AL175" s="185">
        <v>61</v>
      </c>
      <c r="AM175" s="33">
        <v>62</v>
      </c>
      <c r="AN175" s="351">
        <v>63</v>
      </c>
      <c r="AO175" s="34">
        <f>AN175-AK175</f>
        <v>12</v>
      </c>
      <c r="AP175" s="352"/>
      <c r="AQ175" s="491" t="s">
        <v>139</v>
      </c>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row>
    <row r="176" spans="1:43" ht="10.5" customHeight="1" thickBot="1">
      <c r="A176" s="464"/>
      <c r="B176" s="466"/>
      <c r="C176" s="296"/>
      <c r="D176" s="285"/>
      <c r="E176" s="96"/>
      <c r="J176" s="98"/>
      <c r="L176" s="99"/>
      <c r="Q176" s="318"/>
      <c r="AJ176" s="30">
        <v>5</v>
      </c>
      <c r="AQ176" s="492"/>
    </row>
    <row r="177" spans="1:234" ht="10.5" customHeight="1" thickBot="1">
      <c r="A177" s="471">
        <f>IF(A161=52,1,A161+1)</f>
        <v>2</v>
      </c>
      <c r="B177" s="472"/>
      <c r="C177" s="299">
        <f>(C178/60-ROUNDDOWN(C178/60,0))/100*60+ROUNDDOWN(C178/60,0)</f>
        <v>17.34</v>
      </c>
      <c r="D177" s="300">
        <f>(D178/60-ROUNDDOWN(D178/60,0))/100*60+ROUNDDOWN(D178/60,0)</f>
        <v>14.22</v>
      </c>
      <c r="E177" s="301">
        <f aca="true" t="shared" si="52" ref="E177:J177">(E178/60-ROUNDDOWN(E178/60,0))/100*60+ROUNDDOWN(E178/60,0)</f>
        <v>1.05</v>
      </c>
      <c r="F177" s="301">
        <f t="shared" si="52"/>
        <v>0.38</v>
      </c>
      <c r="G177" s="301">
        <f t="shared" si="52"/>
        <v>0.04</v>
      </c>
      <c r="H177" s="301">
        <f t="shared" si="52"/>
        <v>0.19999999999999998</v>
      </c>
      <c r="I177" s="301">
        <f t="shared" si="52"/>
        <v>1.05</v>
      </c>
      <c r="J177" s="301">
        <f t="shared" si="52"/>
        <v>0</v>
      </c>
      <c r="K177" s="226"/>
      <c r="L177" s="227">
        <f>2*COUNTA(L163:L176)-COUNT(L163:L176)</f>
        <v>14</v>
      </c>
      <c r="M177" s="228"/>
      <c r="N177" s="229"/>
      <c r="O177" s="475"/>
      <c r="P177" s="476"/>
      <c r="Q177" s="321">
        <f aca="true" t="shared" si="53" ref="Q177:V177">SUM(Q163:Q176)</f>
        <v>164.5</v>
      </c>
      <c r="R177" s="230">
        <f t="shared" si="53"/>
        <v>22</v>
      </c>
      <c r="S177" s="230">
        <f t="shared" si="53"/>
        <v>7</v>
      </c>
      <c r="T177" s="230">
        <f t="shared" si="53"/>
        <v>132</v>
      </c>
      <c r="U177" s="230">
        <f t="shared" si="53"/>
        <v>0</v>
      </c>
      <c r="V177" s="230">
        <f t="shared" si="53"/>
        <v>0</v>
      </c>
      <c r="W177" s="226"/>
      <c r="X177" s="229"/>
      <c r="Y177" s="231"/>
      <c r="Z177" s="312">
        <f>COUNT(Z163:Z176)</f>
        <v>0</v>
      </c>
      <c r="AA177" s="313">
        <f>COUNT(AA163:AA176)</f>
        <v>1</v>
      </c>
      <c r="AB177" s="300">
        <f aca="true" t="shared" si="54" ref="AB177:AI177">(AB178/60-ROUNDDOWN(AB178/60,0))/100*60+ROUNDDOWN(AB178/60,0)</f>
        <v>11.209999999999999</v>
      </c>
      <c r="AC177" s="300">
        <f t="shared" si="54"/>
        <v>0.53</v>
      </c>
      <c r="AD177" s="300">
        <f t="shared" si="54"/>
        <v>0</v>
      </c>
      <c r="AE177" s="300">
        <f t="shared" si="54"/>
        <v>0</v>
      </c>
      <c r="AF177" s="300">
        <f t="shared" si="54"/>
        <v>0</v>
      </c>
      <c r="AG177" s="300">
        <f t="shared" si="54"/>
        <v>4.3</v>
      </c>
      <c r="AH177" s="300">
        <f t="shared" si="54"/>
        <v>0.5</v>
      </c>
      <c r="AI177" s="448">
        <f t="shared" si="54"/>
        <v>0</v>
      </c>
      <c r="AJ177" s="317">
        <f>IF(COUNT(AJ163:AJ176)=0,0,SUM(AJ163:AJ176)/COUNTA(AK165:AK176,AK179:AK180))</f>
        <v>7.428571428571429</v>
      </c>
      <c r="AK177" s="231">
        <f>IF(COUNT(AK163:AK176)=0,"",AVERAGE(AK163:AK176))</f>
        <v>48</v>
      </c>
      <c r="AL177" s="231">
        <f>IF(COUNT(AL163:AL176)=0,"",AVERAGE(AL163:AL176))</f>
        <v>58.166666666666664</v>
      </c>
      <c r="AM177" s="231">
        <f>IF(COUNT(AM163:AM176)=0,"",AVERAGE(AM163:AM176))</f>
        <v>54.166666666666664</v>
      </c>
      <c r="AN177" s="231">
        <f>IF(COUNT(AN163:AN176)=0,"",AVERAGE(AN163:AN176))</f>
        <v>57</v>
      </c>
      <c r="AO177" s="231">
        <f>IF(COUNT(AO163:AO176)=0,"",AVERAGE(AO163:AO176))</f>
        <v>9</v>
      </c>
      <c r="AP177" s="342">
        <f>SUM(AP163:AP176)</f>
        <v>20</v>
      </c>
      <c r="AQ177" s="367"/>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2"/>
      <c r="BX177" s="232"/>
      <c r="BY177" s="232"/>
      <c r="BZ177" s="232"/>
      <c r="CA177" s="232"/>
      <c r="CB177" s="232"/>
      <c r="CC177" s="232"/>
      <c r="CD177" s="232"/>
      <c r="CE177" s="232"/>
      <c r="CF177" s="232"/>
      <c r="CG177" s="232"/>
      <c r="CH177" s="232"/>
      <c r="CI177" s="232"/>
      <c r="CJ177" s="232"/>
      <c r="CK177" s="232"/>
      <c r="CL177" s="232"/>
      <c r="CM177" s="232"/>
      <c r="CN177" s="232"/>
      <c r="CO177" s="232"/>
      <c r="CP177" s="232"/>
      <c r="CQ177" s="232"/>
      <c r="CR177" s="232"/>
      <c r="CS177" s="232"/>
      <c r="CT177" s="232"/>
      <c r="CU177" s="232"/>
      <c r="CV177" s="232"/>
      <c r="CW177" s="232"/>
      <c r="CX177" s="232"/>
      <c r="CY177" s="232"/>
      <c r="CZ177" s="232"/>
      <c r="DA177" s="232"/>
      <c r="DB177" s="232"/>
      <c r="DC177" s="232"/>
      <c r="DD177" s="232"/>
      <c r="DE177" s="232"/>
      <c r="DF177" s="232"/>
      <c r="DG177" s="232"/>
      <c r="DH177" s="232"/>
      <c r="DI177" s="232"/>
      <c r="DJ177" s="232"/>
      <c r="DK177" s="232"/>
      <c r="DL177" s="232"/>
      <c r="DM177" s="232"/>
      <c r="DN177" s="232"/>
      <c r="DO177" s="232"/>
      <c r="DP177" s="232"/>
      <c r="DQ177" s="232"/>
      <c r="DR177" s="232"/>
      <c r="DS177" s="232"/>
      <c r="DT177" s="232"/>
      <c r="DU177" s="232"/>
      <c r="DV177" s="232"/>
      <c r="DW177" s="232"/>
      <c r="DX177" s="232"/>
      <c r="DY177" s="232"/>
      <c r="DZ177" s="232"/>
      <c r="EA177" s="232"/>
      <c r="EB177" s="232"/>
      <c r="EC177" s="232"/>
      <c r="ED177" s="232"/>
      <c r="EE177" s="232"/>
      <c r="EF177" s="232"/>
      <c r="EG177" s="232"/>
      <c r="EH177" s="232"/>
      <c r="EI177" s="232"/>
      <c r="EJ177" s="232"/>
      <c r="EK177" s="232"/>
      <c r="EL177" s="232"/>
      <c r="EM177" s="232"/>
      <c r="EN177" s="232"/>
      <c r="EO177" s="232"/>
      <c r="EP177" s="232"/>
      <c r="EQ177" s="232"/>
      <c r="ER177" s="232"/>
      <c r="ES177" s="232"/>
      <c r="ET177" s="232"/>
      <c r="EU177" s="232"/>
      <c r="EV177" s="232"/>
      <c r="EW177" s="232"/>
      <c r="EX177" s="232"/>
      <c r="EY177" s="232"/>
      <c r="EZ177" s="232"/>
      <c r="FA177" s="232"/>
      <c r="FB177" s="232"/>
      <c r="FC177" s="232"/>
      <c r="FD177" s="232"/>
      <c r="FE177" s="232"/>
      <c r="FF177" s="232"/>
      <c r="FG177" s="232"/>
      <c r="FH177" s="232"/>
      <c r="FI177" s="232"/>
      <c r="FJ177" s="232"/>
      <c r="FK177" s="232"/>
      <c r="FL177" s="232"/>
      <c r="FM177" s="232"/>
      <c r="FN177" s="232"/>
      <c r="FO177" s="232"/>
      <c r="FP177" s="232"/>
      <c r="FQ177" s="232"/>
      <c r="FR177" s="232"/>
      <c r="FS177" s="232"/>
      <c r="FT177" s="232"/>
      <c r="FU177" s="232"/>
      <c r="FV177" s="232"/>
      <c r="FW177" s="232"/>
      <c r="FX177" s="232"/>
      <c r="FY177" s="232"/>
      <c r="FZ177" s="232"/>
      <c r="GA177" s="232"/>
      <c r="GB177" s="232"/>
      <c r="GC177" s="232"/>
      <c r="GD177" s="232"/>
      <c r="GE177" s="232"/>
      <c r="GF177" s="232"/>
      <c r="GG177" s="232"/>
      <c r="GH177" s="232"/>
      <c r="GI177" s="232"/>
      <c r="GJ177" s="232"/>
      <c r="GK177" s="232"/>
      <c r="GL177" s="232"/>
      <c r="GM177" s="232"/>
      <c r="GN177" s="232"/>
      <c r="GO177" s="232"/>
      <c r="GP177" s="232"/>
      <c r="GQ177" s="232"/>
      <c r="GR177" s="232"/>
      <c r="GS177" s="232"/>
      <c r="GT177" s="232"/>
      <c r="GU177" s="232"/>
      <c r="GV177" s="232"/>
      <c r="GW177" s="232"/>
      <c r="GX177" s="232"/>
      <c r="GY177" s="232"/>
      <c r="GZ177" s="232"/>
      <c r="HA177" s="232"/>
      <c r="HB177" s="232"/>
      <c r="HC177" s="232"/>
      <c r="HD177" s="232"/>
      <c r="HE177" s="232"/>
      <c r="HF177" s="232"/>
      <c r="HG177" s="232"/>
      <c r="HH177" s="232"/>
      <c r="HI177" s="232"/>
      <c r="HJ177" s="232"/>
      <c r="HK177" s="232"/>
      <c r="HL177" s="232"/>
      <c r="HM177" s="232"/>
      <c r="HN177" s="232"/>
      <c r="HO177" s="232"/>
      <c r="HP177" s="232"/>
      <c r="HQ177" s="232"/>
      <c r="HR177" s="232"/>
      <c r="HS177" s="232"/>
      <c r="HT177" s="232"/>
      <c r="HU177" s="232"/>
      <c r="HV177" s="232"/>
      <c r="HW177" s="232"/>
      <c r="HX177" s="232"/>
      <c r="HY177" s="232"/>
      <c r="HZ177" s="232"/>
    </row>
    <row r="178" spans="1:234" s="232" customFormat="1" ht="10.5" customHeight="1" thickBot="1">
      <c r="A178" s="473"/>
      <c r="B178" s="474"/>
      <c r="C178" s="297">
        <f>SUM(C163:C176)</f>
        <v>1054</v>
      </c>
      <c r="D178" s="288">
        <f>SUM(D163:D176)</f>
        <v>862</v>
      </c>
      <c r="E178" s="233">
        <f aca="true" t="shared" si="55" ref="E178:J178">SUM(E163:E176)</f>
        <v>65</v>
      </c>
      <c r="F178" s="233">
        <f t="shared" si="55"/>
        <v>38</v>
      </c>
      <c r="G178" s="233">
        <f t="shared" si="55"/>
        <v>4</v>
      </c>
      <c r="H178" s="233">
        <f t="shared" si="55"/>
        <v>20</v>
      </c>
      <c r="I178" s="233">
        <f t="shared" si="55"/>
        <v>65</v>
      </c>
      <c r="J178" s="233">
        <f t="shared" si="55"/>
        <v>0</v>
      </c>
      <c r="K178" s="234"/>
      <c r="L178" s="235"/>
      <c r="M178" s="236"/>
      <c r="N178" s="237"/>
      <c r="O178" s="477"/>
      <c r="P178" s="478"/>
      <c r="Q178" s="316">
        <f>IF(C178=0,"",Q177/C178*60)</f>
        <v>9.364326375711574</v>
      </c>
      <c r="R178" s="239"/>
      <c r="S178" s="239"/>
      <c r="T178" s="240"/>
      <c r="U178" s="240"/>
      <c r="V178" s="235"/>
      <c r="W178" s="234"/>
      <c r="X178" s="237"/>
      <c r="Y178" s="241"/>
      <c r="Z178" s="314">
        <f>SUM(Z163:Z176)</f>
        <v>0</v>
      </c>
      <c r="AA178" s="315">
        <f>SUM(AA163:AA176)</f>
        <v>6.9</v>
      </c>
      <c r="AB178" s="288">
        <f>SUM(AB163:AB176)</f>
        <v>681</v>
      </c>
      <c r="AC178" s="288">
        <f aca="true" t="shared" si="56" ref="AC178:AI178">SUM(AC163:AC176)</f>
        <v>53</v>
      </c>
      <c r="AD178" s="288">
        <f t="shared" si="56"/>
        <v>0</v>
      </c>
      <c r="AE178" s="288">
        <f t="shared" si="56"/>
        <v>0</v>
      </c>
      <c r="AF178" s="288">
        <f t="shared" si="56"/>
        <v>0</v>
      </c>
      <c r="AG178" s="288">
        <f t="shared" si="56"/>
        <v>270</v>
      </c>
      <c r="AH178" s="288">
        <f t="shared" si="56"/>
        <v>50</v>
      </c>
      <c r="AI178" s="449">
        <f t="shared" si="56"/>
        <v>0</v>
      </c>
      <c r="AJ178" s="235"/>
      <c r="AK178" s="241"/>
      <c r="AL178" s="314"/>
      <c r="AM178" s="343"/>
      <c r="AN178" s="343"/>
      <c r="AO178" s="315"/>
      <c r="AP178" s="344"/>
      <c r="AQ178" s="368"/>
      <c r="AR178" s="242"/>
      <c r="AS178" s="242"/>
      <c r="AT178" s="242"/>
      <c r="AU178" s="242"/>
      <c r="AV178" s="242"/>
      <c r="AW178" s="242"/>
      <c r="AX178" s="242"/>
      <c r="AY178" s="242"/>
      <c r="AZ178" s="242"/>
      <c r="BA178" s="242"/>
      <c r="BB178" s="242"/>
      <c r="BC178" s="242"/>
      <c r="BD178" s="242"/>
      <c r="BE178" s="242"/>
      <c r="BF178" s="242"/>
      <c r="BG178" s="242"/>
      <c r="BH178" s="242"/>
      <c r="BI178" s="242"/>
      <c r="BJ178" s="242"/>
      <c r="BK178" s="242"/>
      <c r="BL178" s="242"/>
      <c r="BM178" s="242"/>
      <c r="BN178" s="242"/>
      <c r="BO178" s="242"/>
      <c r="BP178" s="242"/>
      <c r="BQ178" s="242"/>
      <c r="BR178" s="242"/>
      <c r="BS178" s="242"/>
      <c r="BT178" s="242"/>
      <c r="BU178" s="242"/>
      <c r="BV178" s="242"/>
      <c r="BW178" s="242"/>
      <c r="BX178" s="242"/>
      <c r="BY178" s="242"/>
      <c r="BZ178" s="242"/>
      <c r="CA178" s="242"/>
      <c r="CB178" s="242"/>
      <c r="CC178" s="242"/>
      <c r="CD178" s="242"/>
      <c r="CE178" s="242"/>
      <c r="CF178" s="242"/>
      <c r="CG178" s="242"/>
      <c r="CH178" s="242"/>
      <c r="CI178" s="242"/>
      <c r="CJ178" s="242"/>
      <c r="CK178" s="242"/>
      <c r="CL178" s="242"/>
      <c r="CM178" s="242"/>
      <c r="CN178" s="242"/>
      <c r="CO178" s="242"/>
      <c r="CP178" s="242"/>
      <c r="CQ178" s="242"/>
      <c r="CR178" s="242"/>
      <c r="CS178" s="242"/>
      <c r="CT178" s="242"/>
      <c r="CU178" s="242"/>
      <c r="CV178" s="242"/>
      <c r="CW178" s="242"/>
      <c r="CX178" s="242"/>
      <c r="CY178" s="242"/>
      <c r="CZ178" s="242"/>
      <c r="DA178" s="242"/>
      <c r="DB178" s="242"/>
      <c r="DC178" s="242"/>
      <c r="DD178" s="242"/>
      <c r="DE178" s="242"/>
      <c r="DF178" s="242"/>
      <c r="DG178" s="242"/>
      <c r="DH178" s="242"/>
      <c r="DI178" s="242"/>
      <c r="DJ178" s="242"/>
      <c r="DK178" s="242"/>
      <c r="DL178" s="242"/>
      <c r="DM178" s="242"/>
      <c r="DN178" s="242"/>
      <c r="DO178" s="242"/>
      <c r="DP178" s="242"/>
      <c r="DQ178" s="242"/>
      <c r="DR178" s="242"/>
      <c r="DS178" s="242"/>
      <c r="DT178" s="242"/>
      <c r="DU178" s="242"/>
      <c r="DV178" s="242"/>
      <c r="DW178" s="242"/>
      <c r="DX178" s="242"/>
      <c r="DY178" s="242"/>
      <c r="DZ178" s="242"/>
      <c r="EA178" s="242"/>
      <c r="EB178" s="242"/>
      <c r="EC178" s="242"/>
      <c r="ED178" s="242"/>
      <c r="EE178" s="242"/>
      <c r="EF178" s="242"/>
      <c r="EG178" s="242"/>
      <c r="EH178" s="242"/>
      <c r="EI178" s="242"/>
      <c r="EJ178" s="242"/>
      <c r="EK178" s="242"/>
      <c r="EL178" s="242"/>
      <c r="EM178" s="242"/>
      <c r="EN178" s="242"/>
      <c r="EO178" s="242"/>
      <c r="EP178" s="242"/>
      <c r="EQ178" s="242"/>
      <c r="ER178" s="242"/>
      <c r="ES178" s="242"/>
      <c r="ET178" s="242"/>
      <c r="EU178" s="242"/>
      <c r="EV178" s="242"/>
      <c r="EW178" s="242"/>
      <c r="EX178" s="242"/>
      <c r="EY178" s="242"/>
      <c r="EZ178" s="242"/>
      <c r="FA178" s="242"/>
      <c r="FB178" s="242"/>
      <c r="FC178" s="242"/>
      <c r="FD178" s="242"/>
      <c r="FE178" s="242"/>
      <c r="FF178" s="242"/>
      <c r="FG178" s="242"/>
      <c r="FH178" s="242"/>
      <c r="FI178" s="242"/>
      <c r="FJ178" s="242"/>
      <c r="FK178" s="242"/>
      <c r="FL178" s="242"/>
      <c r="FM178" s="242"/>
      <c r="FN178" s="242"/>
      <c r="FO178" s="242"/>
      <c r="FP178" s="242"/>
      <c r="FQ178" s="242"/>
      <c r="FR178" s="242"/>
      <c r="FS178" s="242"/>
      <c r="FT178" s="242"/>
      <c r="FU178" s="242"/>
      <c r="FV178" s="242"/>
      <c r="FW178" s="242"/>
      <c r="FX178" s="242"/>
      <c r="FY178" s="242"/>
      <c r="FZ178" s="242"/>
      <c r="GA178" s="242"/>
      <c r="GB178" s="242"/>
      <c r="GC178" s="242"/>
      <c r="GD178" s="242"/>
      <c r="GE178" s="242"/>
      <c r="GF178" s="242"/>
      <c r="GG178" s="242"/>
      <c r="GH178" s="242"/>
      <c r="GI178" s="242"/>
      <c r="GJ178" s="242"/>
      <c r="GK178" s="242"/>
      <c r="GL178" s="242"/>
      <c r="GM178" s="242"/>
      <c r="GN178" s="242"/>
      <c r="GO178" s="242"/>
      <c r="GP178" s="242"/>
      <c r="GQ178" s="242"/>
      <c r="GR178" s="242"/>
      <c r="GS178" s="242"/>
      <c r="GT178" s="242"/>
      <c r="GU178" s="242"/>
      <c r="GV178" s="242"/>
      <c r="GW178" s="242"/>
      <c r="GX178" s="242"/>
      <c r="GY178" s="242"/>
      <c r="GZ178" s="242"/>
      <c r="HA178" s="242"/>
      <c r="HB178" s="242"/>
      <c r="HC178" s="242"/>
      <c r="HD178" s="242"/>
      <c r="HE178" s="242"/>
      <c r="HF178" s="242"/>
      <c r="HG178" s="242"/>
      <c r="HH178" s="242"/>
      <c r="HI178" s="242"/>
      <c r="HJ178" s="242"/>
      <c r="HK178" s="242"/>
      <c r="HL178" s="242"/>
      <c r="HM178" s="242"/>
      <c r="HN178" s="242"/>
      <c r="HO178" s="242"/>
      <c r="HP178" s="242"/>
      <c r="HQ178" s="242"/>
      <c r="HR178" s="242"/>
      <c r="HS178" s="242"/>
      <c r="HT178" s="242"/>
      <c r="HU178" s="242"/>
      <c r="HV178" s="242"/>
      <c r="HW178" s="242"/>
      <c r="HX178" s="242"/>
      <c r="HY178" s="242"/>
      <c r="HZ178" s="242"/>
    </row>
    <row r="179" spans="1:234" s="242" customFormat="1" ht="10.5" customHeight="1" thickBot="1">
      <c r="A179" s="469" t="s">
        <v>51</v>
      </c>
      <c r="B179" s="470">
        <f>B175+1</f>
        <v>38733</v>
      </c>
      <c r="C179" s="293">
        <f>SUM(D179:J180)</f>
        <v>0</v>
      </c>
      <c r="D179" s="284"/>
      <c r="E179" s="80"/>
      <c r="F179" s="80"/>
      <c r="G179" s="80"/>
      <c r="H179" s="80"/>
      <c r="I179" s="80"/>
      <c r="J179" s="81"/>
      <c r="K179" s="28"/>
      <c r="L179" s="30"/>
      <c r="M179" s="82"/>
      <c r="N179" s="83"/>
      <c r="O179" s="214"/>
      <c r="P179" s="223"/>
      <c r="Q179" s="318">
        <f>SUM(R179:R180,T179:T180)+SUM(S179:S180)*1.5+SUM(U179:U180)/3+SUM(V179:V180)*0.6</f>
        <v>0</v>
      </c>
      <c r="R179" s="70"/>
      <c r="S179" s="70"/>
      <c r="T179" s="29"/>
      <c r="U179" s="29"/>
      <c r="V179" s="30"/>
      <c r="W179" s="28"/>
      <c r="X179" s="83"/>
      <c r="Y179" s="140"/>
      <c r="Z179" s="185"/>
      <c r="AA179" s="34"/>
      <c r="AB179" s="32"/>
      <c r="AC179" s="33"/>
      <c r="AD179" s="33"/>
      <c r="AE179" s="33"/>
      <c r="AF179" s="33"/>
      <c r="AG179" s="33"/>
      <c r="AH179" s="33"/>
      <c r="AI179" s="34"/>
      <c r="AJ179" s="30"/>
      <c r="AK179" s="180" t="s">
        <v>99</v>
      </c>
      <c r="AL179" s="185"/>
      <c r="AM179" s="33"/>
      <c r="AN179" s="351"/>
      <c r="AO179" s="34"/>
      <c r="AP179" s="352"/>
      <c r="AQ179" s="489" t="s">
        <v>151</v>
      </c>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row>
    <row r="180" spans="1:234" ht="10.5" customHeight="1">
      <c r="A180" s="467"/>
      <c r="B180" s="468"/>
      <c r="C180" s="292"/>
      <c r="D180" s="283"/>
      <c r="E180" s="87"/>
      <c r="F180" s="87"/>
      <c r="G180" s="87"/>
      <c r="H180" s="87"/>
      <c r="I180" s="87"/>
      <c r="J180" s="88"/>
      <c r="K180" s="89"/>
      <c r="L180" s="90"/>
      <c r="M180" s="91"/>
      <c r="N180" s="92"/>
      <c r="O180" s="215"/>
      <c r="P180" s="224"/>
      <c r="Q180" s="319"/>
      <c r="R180" s="93"/>
      <c r="S180" s="93"/>
      <c r="T180" s="94"/>
      <c r="U180" s="94"/>
      <c r="V180" s="90"/>
      <c r="W180" s="89"/>
      <c r="X180" s="92"/>
      <c r="Y180" s="182"/>
      <c r="Z180" s="184"/>
      <c r="AA180" s="306"/>
      <c r="AB180" s="442"/>
      <c r="AC180" s="349"/>
      <c r="AD180" s="349"/>
      <c r="AE180" s="349"/>
      <c r="AF180" s="349"/>
      <c r="AG180" s="349"/>
      <c r="AH180" s="349"/>
      <c r="AI180" s="306"/>
      <c r="AJ180" s="90">
        <v>8</v>
      </c>
      <c r="AK180" s="182"/>
      <c r="AL180" s="184"/>
      <c r="AM180" s="349"/>
      <c r="AN180" s="349"/>
      <c r="AO180" s="306"/>
      <c r="AP180" s="350"/>
      <c r="AQ180" s="490"/>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c r="CI180" s="95"/>
      <c r="CJ180" s="95"/>
      <c r="CK180" s="95"/>
      <c r="CL180" s="95"/>
      <c r="CM180" s="95"/>
      <c r="CN180" s="95"/>
      <c r="CO180" s="95"/>
      <c r="CP180" s="95"/>
      <c r="CQ180" s="95"/>
      <c r="CR180" s="95"/>
      <c r="CS180" s="95"/>
      <c r="CT180" s="95"/>
      <c r="CU180" s="95"/>
      <c r="CV180" s="95"/>
      <c r="CW180" s="95"/>
      <c r="CX180" s="95"/>
      <c r="CY180" s="95"/>
      <c r="CZ180" s="95"/>
      <c r="DA180" s="95"/>
      <c r="DB180" s="95"/>
      <c r="DC180" s="95"/>
      <c r="DD180" s="95"/>
      <c r="DE180" s="95"/>
      <c r="DF180" s="95"/>
      <c r="DG180" s="95"/>
      <c r="DH180" s="95"/>
      <c r="DI180" s="95"/>
      <c r="DJ180" s="95"/>
      <c r="DK180" s="95"/>
      <c r="DL180" s="95"/>
      <c r="DM180" s="95"/>
      <c r="DN180" s="95"/>
      <c r="DO180" s="95"/>
      <c r="DP180" s="95"/>
      <c r="DQ180" s="95"/>
      <c r="DR180" s="95"/>
      <c r="DS180" s="95"/>
      <c r="DT180" s="95"/>
      <c r="DU180" s="95"/>
      <c r="DV180" s="95"/>
      <c r="DW180" s="95"/>
      <c r="DX180" s="95"/>
      <c r="DY180" s="95"/>
      <c r="DZ180" s="95"/>
      <c r="EA180" s="95"/>
      <c r="EB180" s="95"/>
      <c r="EC180" s="95"/>
      <c r="ED180" s="95"/>
      <c r="EE180" s="95"/>
      <c r="EF180" s="95"/>
      <c r="EG180" s="95"/>
      <c r="EH180" s="95"/>
      <c r="EI180" s="95"/>
      <c r="EJ180" s="95"/>
      <c r="EK180" s="95"/>
      <c r="EL180" s="95"/>
      <c r="EM180" s="95"/>
      <c r="EN180" s="95"/>
      <c r="EO180" s="95"/>
      <c r="EP180" s="95"/>
      <c r="EQ180" s="95"/>
      <c r="ER180" s="95"/>
      <c r="ES180" s="95"/>
      <c r="ET180" s="95"/>
      <c r="EU180" s="95"/>
      <c r="EV180" s="95"/>
      <c r="EW180" s="95"/>
      <c r="EX180" s="95"/>
      <c r="EY180" s="95"/>
      <c r="EZ180" s="95"/>
      <c r="FA180" s="95"/>
      <c r="FB180" s="95"/>
      <c r="FC180" s="95"/>
      <c r="FD180" s="95"/>
      <c r="FE180" s="95"/>
      <c r="FF180" s="95"/>
      <c r="FG180" s="95"/>
      <c r="FH180" s="95"/>
      <c r="FI180" s="95"/>
      <c r="FJ180" s="95"/>
      <c r="FK180" s="95"/>
      <c r="FL180" s="95"/>
      <c r="FM180" s="95"/>
      <c r="FN180" s="95"/>
      <c r="FO180" s="95"/>
      <c r="FP180" s="95"/>
      <c r="FQ180" s="95"/>
      <c r="FR180" s="95"/>
      <c r="FS180" s="95"/>
      <c r="FT180" s="95"/>
      <c r="FU180" s="95"/>
      <c r="FV180" s="95"/>
      <c r="FW180" s="95"/>
      <c r="FX180" s="95"/>
      <c r="FY180" s="95"/>
      <c r="FZ180" s="95"/>
      <c r="GA180" s="95"/>
      <c r="GB180" s="95"/>
      <c r="GC180" s="95"/>
      <c r="GD180" s="95"/>
      <c r="GE180" s="95"/>
      <c r="GF180" s="95"/>
      <c r="GG180" s="95"/>
      <c r="GH180" s="95"/>
      <c r="GI180" s="95"/>
      <c r="GJ180" s="95"/>
      <c r="GK180" s="95"/>
      <c r="GL180" s="95"/>
      <c r="GM180" s="95"/>
      <c r="GN180" s="95"/>
      <c r="GO180" s="95"/>
      <c r="GP180" s="95"/>
      <c r="GQ180" s="95"/>
      <c r="GR180" s="95"/>
      <c r="GS180" s="95"/>
      <c r="GT180" s="95"/>
      <c r="GU180" s="95"/>
      <c r="GV180" s="95"/>
      <c r="GW180" s="95"/>
      <c r="GX180" s="95"/>
      <c r="GY180" s="95"/>
      <c r="GZ180" s="95"/>
      <c r="HA180" s="95"/>
      <c r="HB180" s="95"/>
      <c r="HC180" s="95"/>
      <c r="HD180" s="95"/>
      <c r="HE180" s="95"/>
      <c r="HF180" s="95"/>
      <c r="HG180" s="95"/>
      <c r="HH180" s="95"/>
      <c r="HI180" s="95"/>
      <c r="HJ180" s="95"/>
      <c r="HK180" s="95"/>
      <c r="HL180" s="95"/>
      <c r="HM180" s="95"/>
      <c r="HN180" s="95"/>
      <c r="HO180" s="95"/>
      <c r="HP180" s="95"/>
      <c r="HQ180" s="95"/>
      <c r="HR180" s="95"/>
      <c r="HS180" s="95"/>
      <c r="HT180" s="95"/>
      <c r="HU180" s="95"/>
      <c r="HV180" s="95"/>
      <c r="HW180" s="95"/>
      <c r="HX180" s="95"/>
      <c r="HY180" s="95"/>
      <c r="HZ180" s="95"/>
    </row>
    <row r="181" spans="1:234" s="95" customFormat="1" ht="10.5" customHeight="1">
      <c r="A181" s="463" t="s">
        <v>59</v>
      </c>
      <c r="B181" s="465">
        <f>B179+1</f>
        <v>38734</v>
      </c>
      <c r="C181" s="293">
        <f>SUM(D181:J182)</f>
        <v>32</v>
      </c>
      <c r="D181" s="284"/>
      <c r="E181" s="80"/>
      <c r="F181" s="80"/>
      <c r="G181" s="80"/>
      <c r="H181" s="80"/>
      <c r="I181" s="80"/>
      <c r="J181" s="81"/>
      <c r="K181" s="28"/>
      <c r="L181" s="30"/>
      <c r="M181" s="82"/>
      <c r="N181" s="83"/>
      <c r="O181" s="211"/>
      <c r="P181" s="221"/>
      <c r="Q181" s="318">
        <f>SUM(R181:R182,T181:T182)+SUM(S181:S182)*1.5+SUM(U181:U182)/3+SUM(V181:V182)*0.6</f>
        <v>6</v>
      </c>
      <c r="R181" s="70"/>
      <c r="S181" s="70"/>
      <c r="T181" s="29"/>
      <c r="U181" s="29"/>
      <c r="V181" s="30"/>
      <c r="W181" s="28"/>
      <c r="X181" s="83"/>
      <c r="Y181" s="140"/>
      <c r="Z181" s="185"/>
      <c r="AA181" s="34"/>
      <c r="AB181" s="32"/>
      <c r="AC181" s="33"/>
      <c r="AD181" s="33"/>
      <c r="AE181" s="33"/>
      <c r="AF181" s="33"/>
      <c r="AG181" s="33"/>
      <c r="AH181" s="33"/>
      <c r="AI181" s="34"/>
      <c r="AJ181" s="30" t="s">
        <v>548</v>
      </c>
      <c r="AK181" s="180">
        <v>42</v>
      </c>
      <c r="AL181" s="185">
        <v>58</v>
      </c>
      <c r="AM181" s="33">
        <v>53</v>
      </c>
      <c r="AN181" s="33">
        <v>57</v>
      </c>
      <c r="AO181" s="34">
        <f>AN181-AK181</f>
        <v>15</v>
      </c>
      <c r="AP181" s="352"/>
      <c r="AQ181" s="491" t="s">
        <v>152</v>
      </c>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c r="GX181" s="59"/>
      <c r="GY181" s="59"/>
      <c r="GZ181" s="59"/>
      <c r="HA181" s="59"/>
      <c r="HB181" s="59"/>
      <c r="HC181" s="59"/>
      <c r="HD181" s="59"/>
      <c r="HE181" s="59"/>
      <c r="HF181" s="59"/>
      <c r="HG181" s="59"/>
      <c r="HH181" s="59"/>
      <c r="HI181" s="59"/>
      <c r="HJ181" s="59"/>
      <c r="HK181" s="59"/>
      <c r="HL181" s="59"/>
      <c r="HM181" s="59"/>
      <c r="HN181" s="59"/>
      <c r="HO181" s="59"/>
      <c r="HP181" s="59"/>
      <c r="HQ181" s="59"/>
      <c r="HR181" s="59"/>
      <c r="HS181" s="59"/>
      <c r="HT181" s="59"/>
      <c r="HU181" s="59"/>
      <c r="HV181" s="59"/>
      <c r="HW181" s="59"/>
      <c r="HX181" s="59"/>
      <c r="HY181" s="59"/>
      <c r="HZ181" s="59"/>
    </row>
    <row r="182" spans="1:234" ht="10.5" customHeight="1">
      <c r="A182" s="467"/>
      <c r="B182" s="468"/>
      <c r="C182" s="292"/>
      <c r="D182" s="283">
        <v>32</v>
      </c>
      <c r="E182" s="87"/>
      <c r="F182" s="87"/>
      <c r="G182" s="87"/>
      <c r="H182" s="87"/>
      <c r="I182" s="87"/>
      <c r="J182" s="88"/>
      <c r="K182" s="89" t="s">
        <v>283</v>
      </c>
      <c r="L182" s="90">
        <v>8</v>
      </c>
      <c r="M182" s="91" t="s">
        <v>97</v>
      </c>
      <c r="N182" s="92">
        <v>17</v>
      </c>
      <c r="O182" s="212" t="s">
        <v>207</v>
      </c>
      <c r="P182" s="222"/>
      <c r="Q182" s="319"/>
      <c r="R182" s="93"/>
      <c r="S182" s="93"/>
      <c r="T182" s="94">
        <v>6</v>
      </c>
      <c r="U182" s="94"/>
      <c r="V182" s="90"/>
      <c r="W182" s="89"/>
      <c r="X182" s="92"/>
      <c r="Y182" s="182"/>
      <c r="Z182" s="184"/>
      <c r="AA182" s="306"/>
      <c r="AB182" s="442">
        <v>32</v>
      </c>
      <c r="AC182" s="349"/>
      <c r="AD182" s="349"/>
      <c r="AE182" s="349"/>
      <c r="AF182" s="349"/>
      <c r="AG182" s="349"/>
      <c r="AH182" s="349"/>
      <c r="AI182" s="306"/>
      <c r="AJ182" s="90">
        <v>9</v>
      </c>
      <c r="AK182" s="182"/>
      <c r="AL182" s="184"/>
      <c r="AM182" s="349"/>
      <c r="AN182" s="349"/>
      <c r="AO182" s="306"/>
      <c r="AP182" s="350"/>
      <c r="AQ182" s="490"/>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5"/>
      <c r="CH182" s="95"/>
      <c r="CI182" s="95"/>
      <c r="CJ182" s="95"/>
      <c r="CK182" s="95"/>
      <c r="CL182" s="95"/>
      <c r="CM182" s="95"/>
      <c r="CN182" s="95"/>
      <c r="CO182" s="95"/>
      <c r="CP182" s="95"/>
      <c r="CQ182" s="95"/>
      <c r="CR182" s="95"/>
      <c r="CS182" s="95"/>
      <c r="CT182" s="95"/>
      <c r="CU182" s="95"/>
      <c r="CV182" s="95"/>
      <c r="CW182" s="95"/>
      <c r="CX182" s="95"/>
      <c r="CY182" s="95"/>
      <c r="CZ182" s="95"/>
      <c r="DA182" s="95"/>
      <c r="DB182" s="95"/>
      <c r="DC182" s="95"/>
      <c r="DD182" s="95"/>
      <c r="DE182" s="95"/>
      <c r="DF182" s="95"/>
      <c r="DG182" s="95"/>
      <c r="DH182" s="95"/>
      <c r="DI182" s="95"/>
      <c r="DJ182" s="95"/>
      <c r="DK182" s="95"/>
      <c r="DL182" s="95"/>
      <c r="DM182" s="95"/>
      <c r="DN182" s="95"/>
      <c r="DO182" s="95"/>
      <c r="DP182" s="95"/>
      <c r="DQ182" s="95"/>
      <c r="DR182" s="95"/>
      <c r="DS182" s="95"/>
      <c r="DT182" s="95"/>
      <c r="DU182" s="95"/>
      <c r="DV182" s="95"/>
      <c r="DW182" s="95"/>
      <c r="DX182" s="95"/>
      <c r="DY182" s="95"/>
      <c r="DZ182" s="95"/>
      <c r="EA182" s="95"/>
      <c r="EB182" s="95"/>
      <c r="EC182" s="95"/>
      <c r="ED182" s="95"/>
      <c r="EE182" s="95"/>
      <c r="EF182" s="95"/>
      <c r="EG182" s="95"/>
      <c r="EH182" s="95"/>
      <c r="EI182" s="95"/>
      <c r="EJ182" s="95"/>
      <c r="EK182" s="95"/>
      <c r="EL182" s="95"/>
      <c r="EM182" s="95"/>
      <c r="EN182" s="95"/>
      <c r="EO182" s="95"/>
      <c r="EP182" s="95"/>
      <c r="EQ182" s="95"/>
      <c r="ER182" s="95"/>
      <c r="ES182" s="95"/>
      <c r="ET182" s="95"/>
      <c r="EU182" s="95"/>
      <c r="EV182" s="95"/>
      <c r="EW182" s="95"/>
      <c r="EX182" s="95"/>
      <c r="EY182" s="95"/>
      <c r="EZ182" s="95"/>
      <c r="FA182" s="95"/>
      <c r="FB182" s="95"/>
      <c r="FC182" s="95"/>
      <c r="FD182" s="95"/>
      <c r="FE182" s="95"/>
      <c r="FF182" s="95"/>
      <c r="FG182" s="95"/>
      <c r="FH182" s="95"/>
      <c r="FI182" s="95"/>
      <c r="FJ182" s="95"/>
      <c r="FK182" s="95"/>
      <c r="FL182" s="95"/>
      <c r="FM182" s="95"/>
      <c r="FN182" s="95"/>
      <c r="FO182" s="95"/>
      <c r="FP182" s="95"/>
      <c r="FQ182" s="95"/>
      <c r="FR182" s="95"/>
      <c r="FS182" s="95"/>
      <c r="FT182" s="95"/>
      <c r="FU182" s="95"/>
      <c r="FV182" s="95"/>
      <c r="FW182" s="95"/>
      <c r="FX182" s="95"/>
      <c r="FY182" s="95"/>
      <c r="FZ182" s="95"/>
      <c r="GA182" s="95"/>
      <c r="GB182" s="95"/>
      <c r="GC182" s="95"/>
      <c r="GD182" s="95"/>
      <c r="GE182" s="95"/>
      <c r="GF182" s="95"/>
      <c r="GG182" s="95"/>
      <c r="GH182" s="95"/>
      <c r="GI182" s="95"/>
      <c r="GJ182" s="95"/>
      <c r="GK182" s="95"/>
      <c r="GL182" s="95"/>
      <c r="GM182" s="95"/>
      <c r="GN182" s="95"/>
      <c r="GO182" s="95"/>
      <c r="GP182" s="95"/>
      <c r="GQ182" s="95"/>
      <c r="GR182" s="95"/>
      <c r="GS182" s="95"/>
      <c r="GT182" s="95"/>
      <c r="GU182" s="95"/>
      <c r="GV182" s="95"/>
      <c r="GW182" s="95"/>
      <c r="GX182" s="95"/>
      <c r="GY182" s="95"/>
      <c r="GZ182" s="95"/>
      <c r="HA182" s="95"/>
      <c r="HB182" s="95"/>
      <c r="HC182" s="95"/>
      <c r="HD182" s="95"/>
      <c r="HE182" s="95"/>
      <c r="HF182" s="95"/>
      <c r="HG182" s="95"/>
      <c r="HH182" s="95"/>
      <c r="HI182" s="95"/>
      <c r="HJ182" s="95"/>
      <c r="HK182" s="95"/>
      <c r="HL182" s="95"/>
      <c r="HM182" s="95"/>
      <c r="HN182" s="95"/>
      <c r="HO182" s="95"/>
      <c r="HP182" s="95"/>
      <c r="HQ182" s="95"/>
      <c r="HR182" s="95"/>
      <c r="HS182" s="95"/>
      <c r="HT182" s="95"/>
      <c r="HU182" s="95"/>
      <c r="HV182" s="95"/>
      <c r="HW182" s="95"/>
      <c r="HX182" s="95"/>
      <c r="HY182" s="95"/>
      <c r="HZ182" s="95"/>
    </row>
    <row r="183" spans="1:234" s="95" customFormat="1" ht="10.5" customHeight="1">
      <c r="A183" s="463" t="s">
        <v>60</v>
      </c>
      <c r="B183" s="465">
        <f>B181+1</f>
        <v>38735</v>
      </c>
      <c r="C183" s="293">
        <f>SUM(D183:J184)</f>
        <v>82</v>
      </c>
      <c r="D183" s="284">
        <v>36</v>
      </c>
      <c r="E183" s="80"/>
      <c r="F183" s="80"/>
      <c r="G183" s="80"/>
      <c r="H183" s="80"/>
      <c r="I183" s="80">
        <v>46</v>
      </c>
      <c r="J183" s="81"/>
      <c r="K183" s="28" t="s">
        <v>283</v>
      </c>
      <c r="L183" s="30">
        <v>8</v>
      </c>
      <c r="M183" s="82" t="s">
        <v>100</v>
      </c>
      <c r="N183" s="83">
        <v>13</v>
      </c>
      <c r="O183" s="211" t="s">
        <v>30</v>
      </c>
      <c r="P183" s="221"/>
      <c r="Q183" s="318">
        <f>SUM(R183:R184,T183:T184)+SUM(S183:S184)*1.5+SUM(U183:U184)/3+SUM(V183:V184)*0.6</f>
        <v>7</v>
      </c>
      <c r="R183" s="70"/>
      <c r="S183" s="70"/>
      <c r="T183" s="29">
        <v>7</v>
      </c>
      <c r="U183" s="29"/>
      <c r="V183" s="30"/>
      <c r="W183" s="28"/>
      <c r="X183" s="83"/>
      <c r="Y183" s="140"/>
      <c r="Z183" s="185"/>
      <c r="AA183" s="34"/>
      <c r="AB183" s="32">
        <v>36</v>
      </c>
      <c r="AC183" s="33"/>
      <c r="AD183" s="33"/>
      <c r="AE183" s="33"/>
      <c r="AF183" s="33"/>
      <c r="AG183" s="33"/>
      <c r="AH183" s="33">
        <v>46</v>
      </c>
      <c r="AI183" s="34"/>
      <c r="AJ183" s="30"/>
      <c r="AK183" s="180">
        <v>45</v>
      </c>
      <c r="AL183" s="185">
        <v>59</v>
      </c>
      <c r="AM183" s="33">
        <v>57</v>
      </c>
      <c r="AN183" s="33">
        <v>53</v>
      </c>
      <c r="AO183" s="34">
        <f>AN183-AK183</f>
        <v>8</v>
      </c>
      <c r="AP183" s="352"/>
      <c r="AQ183" s="491" t="s">
        <v>154</v>
      </c>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row>
    <row r="184" spans="1:234" ht="10.5" customHeight="1">
      <c r="A184" s="467"/>
      <c r="B184" s="468"/>
      <c r="C184" s="294"/>
      <c r="D184" s="283"/>
      <c r="E184" s="87"/>
      <c r="F184" s="87"/>
      <c r="G184" s="87"/>
      <c r="H184" s="87"/>
      <c r="I184" s="87"/>
      <c r="J184" s="88"/>
      <c r="K184" s="89"/>
      <c r="L184" s="90"/>
      <c r="M184" s="91"/>
      <c r="N184" s="92"/>
      <c r="O184" s="212"/>
      <c r="P184" s="222"/>
      <c r="Q184" s="319"/>
      <c r="R184" s="93"/>
      <c r="S184" s="93"/>
      <c r="T184" s="94"/>
      <c r="U184" s="94"/>
      <c r="V184" s="90"/>
      <c r="W184" s="89"/>
      <c r="X184" s="92"/>
      <c r="Y184" s="182"/>
      <c r="Z184" s="184"/>
      <c r="AA184" s="306"/>
      <c r="AB184" s="442"/>
      <c r="AC184" s="349"/>
      <c r="AD184" s="349"/>
      <c r="AE184" s="349"/>
      <c r="AF184" s="349"/>
      <c r="AG184" s="349"/>
      <c r="AH184" s="349"/>
      <c r="AI184" s="306"/>
      <c r="AJ184" s="90">
        <v>8</v>
      </c>
      <c r="AK184" s="182"/>
      <c r="AL184" s="184"/>
      <c r="AM184" s="349"/>
      <c r="AN184" s="349"/>
      <c r="AO184" s="306"/>
      <c r="AP184" s="350"/>
      <c r="AQ184" s="490"/>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c r="BZ184" s="95"/>
      <c r="CA184" s="95"/>
      <c r="CB184" s="95"/>
      <c r="CC184" s="95"/>
      <c r="CD184" s="95"/>
      <c r="CE184" s="95"/>
      <c r="CF184" s="95"/>
      <c r="CG184" s="95"/>
      <c r="CH184" s="95"/>
      <c r="CI184" s="95"/>
      <c r="CJ184" s="95"/>
      <c r="CK184" s="95"/>
      <c r="CL184" s="95"/>
      <c r="CM184" s="95"/>
      <c r="CN184" s="95"/>
      <c r="CO184" s="95"/>
      <c r="CP184" s="95"/>
      <c r="CQ184" s="95"/>
      <c r="CR184" s="95"/>
      <c r="CS184" s="95"/>
      <c r="CT184" s="95"/>
      <c r="CU184" s="95"/>
      <c r="CV184" s="95"/>
      <c r="CW184" s="95"/>
      <c r="CX184" s="95"/>
      <c r="CY184" s="95"/>
      <c r="CZ184" s="95"/>
      <c r="DA184" s="95"/>
      <c r="DB184" s="95"/>
      <c r="DC184" s="95"/>
      <c r="DD184" s="95"/>
      <c r="DE184" s="95"/>
      <c r="DF184" s="95"/>
      <c r="DG184" s="95"/>
      <c r="DH184" s="95"/>
      <c r="DI184" s="95"/>
      <c r="DJ184" s="95"/>
      <c r="DK184" s="95"/>
      <c r="DL184" s="95"/>
      <c r="DM184" s="95"/>
      <c r="DN184" s="95"/>
      <c r="DO184" s="95"/>
      <c r="DP184" s="95"/>
      <c r="DQ184" s="95"/>
      <c r="DR184" s="95"/>
      <c r="DS184" s="95"/>
      <c r="DT184" s="95"/>
      <c r="DU184" s="95"/>
      <c r="DV184" s="95"/>
      <c r="DW184" s="95"/>
      <c r="DX184" s="95"/>
      <c r="DY184" s="95"/>
      <c r="DZ184" s="95"/>
      <c r="EA184" s="95"/>
      <c r="EB184" s="95"/>
      <c r="EC184" s="95"/>
      <c r="ED184" s="95"/>
      <c r="EE184" s="95"/>
      <c r="EF184" s="95"/>
      <c r="EG184" s="95"/>
      <c r="EH184" s="95"/>
      <c r="EI184" s="95"/>
      <c r="EJ184" s="95"/>
      <c r="EK184" s="95"/>
      <c r="EL184" s="95"/>
      <c r="EM184" s="95"/>
      <c r="EN184" s="95"/>
      <c r="EO184" s="95"/>
      <c r="EP184" s="95"/>
      <c r="EQ184" s="95"/>
      <c r="ER184" s="95"/>
      <c r="ES184" s="95"/>
      <c r="ET184" s="95"/>
      <c r="EU184" s="95"/>
      <c r="EV184" s="95"/>
      <c r="EW184" s="95"/>
      <c r="EX184" s="95"/>
      <c r="EY184" s="95"/>
      <c r="EZ184" s="95"/>
      <c r="FA184" s="95"/>
      <c r="FB184" s="95"/>
      <c r="FC184" s="95"/>
      <c r="FD184" s="95"/>
      <c r="FE184" s="95"/>
      <c r="FF184" s="95"/>
      <c r="FG184" s="95"/>
      <c r="FH184" s="95"/>
      <c r="FI184" s="95"/>
      <c r="FJ184" s="95"/>
      <c r="FK184" s="95"/>
      <c r="FL184" s="95"/>
      <c r="FM184" s="95"/>
      <c r="FN184" s="95"/>
      <c r="FO184" s="95"/>
      <c r="FP184" s="95"/>
      <c r="FQ184" s="95"/>
      <c r="FR184" s="95"/>
      <c r="FS184" s="95"/>
      <c r="FT184" s="95"/>
      <c r="FU184" s="95"/>
      <c r="FV184" s="95"/>
      <c r="FW184" s="95"/>
      <c r="FX184" s="95"/>
      <c r="FY184" s="95"/>
      <c r="FZ184" s="95"/>
      <c r="GA184" s="95"/>
      <c r="GB184" s="95"/>
      <c r="GC184" s="95"/>
      <c r="GD184" s="95"/>
      <c r="GE184" s="95"/>
      <c r="GF184" s="95"/>
      <c r="GG184" s="95"/>
      <c r="GH184" s="95"/>
      <c r="GI184" s="95"/>
      <c r="GJ184" s="95"/>
      <c r="GK184" s="95"/>
      <c r="GL184" s="95"/>
      <c r="GM184" s="95"/>
      <c r="GN184" s="95"/>
      <c r="GO184" s="95"/>
      <c r="GP184" s="95"/>
      <c r="GQ184" s="95"/>
      <c r="GR184" s="95"/>
      <c r="GS184" s="95"/>
      <c r="GT184" s="95"/>
      <c r="GU184" s="95"/>
      <c r="GV184" s="95"/>
      <c r="GW184" s="95"/>
      <c r="GX184" s="95"/>
      <c r="GY184" s="95"/>
      <c r="GZ184" s="95"/>
      <c r="HA184" s="95"/>
      <c r="HB184" s="95"/>
      <c r="HC184" s="95"/>
      <c r="HD184" s="95"/>
      <c r="HE184" s="95"/>
      <c r="HF184" s="95"/>
      <c r="HG184" s="95"/>
      <c r="HH184" s="95"/>
      <c r="HI184" s="95"/>
      <c r="HJ184" s="95"/>
      <c r="HK184" s="95"/>
      <c r="HL184" s="95"/>
      <c r="HM184" s="95"/>
      <c r="HN184" s="95"/>
      <c r="HO184" s="95"/>
      <c r="HP184" s="95"/>
      <c r="HQ184" s="95"/>
      <c r="HR184" s="95"/>
      <c r="HS184" s="95"/>
      <c r="HT184" s="95"/>
      <c r="HU184" s="95"/>
      <c r="HV184" s="95"/>
      <c r="HW184" s="95"/>
      <c r="HX184" s="95"/>
      <c r="HY184" s="95"/>
      <c r="HZ184" s="95"/>
    </row>
    <row r="185" spans="1:234" s="95" customFormat="1" ht="10.5" customHeight="1">
      <c r="A185" s="463" t="s">
        <v>61</v>
      </c>
      <c r="B185" s="465">
        <f>B183+1</f>
        <v>38736</v>
      </c>
      <c r="C185" s="293">
        <f>SUM(D185:J186)</f>
        <v>45</v>
      </c>
      <c r="D185" s="285">
        <v>45</v>
      </c>
      <c r="E185" s="96"/>
      <c r="F185" s="80"/>
      <c r="G185" s="80"/>
      <c r="H185" s="80"/>
      <c r="I185" s="96"/>
      <c r="J185" s="81"/>
      <c r="K185" s="28" t="s">
        <v>565</v>
      </c>
      <c r="L185" s="99">
        <v>8</v>
      </c>
      <c r="M185" s="82" t="s">
        <v>100</v>
      </c>
      <c r="N185" s="83">
        <v>12</v>
      </c>
      <c r="O185" s="213" t="s">
        <v>29</v>
      </c>
      <c r="P185" s="221"/>
      <c r="Q185" s="318">
        <f>SUM(R185:R186,T185:T186)+SUM(S185:S186)*1.5+SUM(U185:U186)/3+SUM(V185:V186)*0.6</f>
        <v>9</v>
      </c>
      <c r="R185" s="70"/>
      <c r="S185" s="70"/>
      <c r="T185" s="29">
        <v>9</v>
      </c>
      <c r="U185" s="29"/>
      <c r="V185" s="30"/>
      <c r="W185" s="28"/>
      <c r="X185" s="83"/>
      <c r="Y185" s="140"/>
      <c r="Z185" s="185"/>
      <c r="AA185" s="34"/>
      <c r="AB185" s="32">
        <v>45</v>
      </c>
      <c r="AC185" s="33"/>
      <c r="AD185" s="33"/>
      <c r="AE185" s="33"/>
      <c r="AF185" s="33"/>
      <c r="AG185" s="33"/>
      <c r="AH185" s="33"/>
      <c r="AI185" s="34"/>
      <c r="AJ185" s="30"/>
      <c r="AK185" s="180">
        <v>44</v>
      </c>
      <c r="AL185" s="185">
        <v>53</v>
      </c>
      <c r="AM185" s="33">
        <v>51</v>
      </c>
      <c r="AN185" s="33">
        <v>52</v>
      </c>
      <c r="AO185" s="34">
        <f>AN185-AK185</f>
        <v>8</v>
      </c>
      <c r="AP185" s="352"/>
      <c r="AQ185" s="491" t="s">
        <v>156</v>
      </c>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row>
    <row r="186" spans="1:234" ht="10.5" customHeight="1">
      <c r="A186" s="467"/>
      <c r="B186" s="468"/>
      <c r="C186" s="294"/>
      <c r="D186" s="286"/>
      <c r="E186" s="97"/>
      <c r="F186" s="87"/>
      <c r="G186" s="87"/>
      <c r="H186" s="87"/>
      <c r="I186" s="97"/>
      <c r="J186" s="88"/>
      <c r="K186" s="89"/>
      <c r="L186" s="101"/>
      <c r="M186" s="91"/>
      <c r="N186" s="92"/>
      <c r="O186" s="212"/>
      <c r="P186" s="222"/>
      <c r="Q186" s="319"/>
      <c r="R186" s="93"/>
      <c r="S186" s="93"/>
      <c r="T186" s="94"/>
      <c r="U186" s="94"/>
      <c r="V186" s="90"/>
      <c r="W186" s="89"/>
      <c r="X186" s="92"/>
      <c r="Y186" s="182"/>
      <c r="Z186" s="184"/>
      <c r="AA186" s="306"/>
      <c r="AB186" s="442"/>
      <c r="AC186" s="349"/>
      <c r="AD186" s="349"/>
      <c r="AE186" s="349"/>
      <c r="AF186" s="349"/>
      <c r="AG186" s="349"/>
      <c r="AH186" s="349"/>
      <c r="AI186" s="306"/>
      <c r="AJ186" s="90">
        <v>7</v>
      </c>
      <c r="AK186" s="182"/>
      <c r="AL186" s="184"/>
      <c r="AM186" s="349"/>
      <c r="AN186" s="349"/>
      <c r="AO186" s="306"/>
      <c r="AP186" s="350"/>
      <c r="AQ186" s="490"/>
      <c r="AR186" s="95"/>
      <c r="AS186" s="95"/>
      <c r="AT186" s="95"/>
      <c r="AU186" s="95"/>
      <c r="AV186" s="95"/>
      <c r="AW186" s="95"/>
      <c r="AX186" s="95"/>
      <c r="AY186" s="95"/>
      <c r="AZ186" s="95"/>
      <c r="BA186" s="95"/>
      <c r="BB186" s="95"/>
      <c r="BC186" s="95"/>
      <c r="BD186" s="95"/>
      <c r="BE186" s="95"/>
      <c r="BF186" s="95"/>
      <c r="BG186" s="95"/>
      <c r="BH186" s="95"/>
      <c r="BI186" s="95"/>
      <c r="BJ186" s="95"/>
      <c r="BK186" s="95"/>
      <c r="BL186" s="95"/>
      <c r="BM186" s="95"/>
      <c r="BN186" s="95"/>
      <c r="BO186" s="95"/>
      <c r="BP186" s="95"/>
      <c r="BQ186" s="95"/>
      <c r="BR186" s="95"/>
      <c r="BS186" s="95"/>
      <c r="BT186" s="95"/>
      <c r="BU186" s="95"/>
      <c r="BV186" s="95"/>
      <c r="BW186" s="95"/>
      <c r="BX186" s="95"/>
      <c r="BY186" s="95"/>
      <c r="BZ186" s="95"/>
      <c r="CA186" s="95"/>
      <c r="CB186" s="95"/>
      <c r="CC186" s="95"/>
      <c r="CD186" s="95"/>
      <c r="CE186" s="95"/>
      <c r="CF186" s="95"/>
      <c r="CG186" s="95"/>
      <c r="CH186" s="95"/>
      <c r="CI186" s="95"/>
      <c r="CJ186" s="95"/>
      <c r="CK186" s="95"/>
      <c r="CL186" s="95"/>
      <c r="CM186" s="95"/>
      <c r="CN186" s="95"/>
      <c r="CO186" s="95"/>
      <c r="CP186" s="95"/>
      <c r="CQ186" s="95"/>
      <c r="CR186" s="95"/>
      <c r="CS186" s="95"/>
      <c r="CT186" s="95"/>
      <c r="CU186" s="95"/>
      <c r="CV186" s="95"/>
      <c r="CW186" s="95"/>
      <c r="CX186" s="95"/>
      <c r="CY186" s="95"/>
      <c r="CZ186" s="95"/>
      <c r="DA186" s="95"/>
      <c r="DB186" s="95"/>
      <c r="DC186" s="95"/>
      <c r="DD186" s="95"/>
      <c r="DE186" s="95"/>
      <c r="DF186" s="95"/>
      <c r="DG186" s="95"/>
      <c r="DH186" s="95"/>
      <c r="DI186" s="95"/>
      <c r="DJ186" s="95"/>
      <c r="DK186" s="95"/>
      <c r="DL186" s="95"/>
      <c r="DM186" s="95"/>
      <c r="DN186" s="95"/>
      <c r="DO186" s="95"/>
      <c r="DP186" s="95"/>
      <c r="DQ186" s="95"/>
      <c r="DR186" s="95"/>
      <c r="DS186" s="95"/>
      <c r="DT186" s="95"/>
      <c r="DU186" s="95"/>
      <c r="DV186" s="95"/>
      <c r="DW186" s="95"/>
      <c r="DX186" s="95"/>
      <c r="DY186" s="95"/>
      <c r="DZ186" s="95"/>
      <c r="EA186" s="95"/>
      <c r="EB186" s="95"/>
      <c r="EC186" s="95"/>
      <c r="ED186" s="95"/>
      <c r="EE186" s="95"/>
      <c r="EF186" s="95"/>
      <c r="EG186" s="95"/>
      <c r="EH186" s="95"/>
      <c r="EI186" s="95"/>
      <c r="EJ186" s="95"/>
      <c r="EK186" s="95"/>
      <c r="EL186" s="95"/>
      <c r="EM186" s="95"/>
      <c r="EN186" s="95"/>
      <c r="EO186" s="95"/>
      <c r="EP186" s="95"/>
      <c r="EQ186" s="95"/>
      <c r="ER186" s="95"/>
      <c r="ES186" s="95"/>
      <c r="ET186" s="95"/>
      <c r="EU186" s="95"/>
      <c r="EV186" s="95"/>
      <c r="EW186" s="95"/>
      <c r="EX186" s="95"/>
      <c r="EY186" s="95"/>
      <c r="EZ186" s="95"/>
      <c r="FA186" s="95"/>
      <c r="FB186" s="95"/>
      <c r="FC186" s="95"/>
      <c r="FD186" s="95"/>
      <c r="FE186" s="95"/>
      <c r="FF186" s="95"/>
      <c r="FG186" s="95"/>
      <c r="FH186" s="95"/>
      <c r="FI186" s="95"/>
      <c r="FJ186" s="95"/>
      <c r="FK186" s="95"/>
      <c r="FL186" s="95"/>
      <c r="FM186" s="95"/>
      <c r="FN186" s="95"/>
      <c r="FO186" s="95"/>
      <c r="FP186" s="95"/>
      <c r="FQ186" s="95"/>
      <c r="FR186" s="95"/>
      <c r="FS186" s="95"/>
      <c r="FT186" s="95"/>
      <c r="FU186" s="95"/>
      <c r="FV186" s="95"/>
      <c r="FW186" s="95"/>
      <c r="FX186" s="95"/>
      <c r="FY186" s="95"/>
      <c r="FZ186" s="95"/>
      <c r="GA186" s="95"/>
      <c r="GB186" s="95"/>
      <c r="GC186" s="95"/>
      <c r="GD186" s="95"/>
      <c r="GE186" s="95"/>
      <c r="GF186" s="95"/>
      <c r="GG186" s="95"/>
      <c r="GH186" s="95"/>
      <c r="GI186" s="95"/>
      <c r="GJ186" s="95"/>
      <c r="GK186" s="95"/>
      <c r="GL186" s="95"/>
      <c r="GM186" s="95"/>
      <c r="GN186" s="95"/>
      <c r="GO186" s="95"/>
      <c r="GP186" s="95"/>
      <c r="GQ186" s="95"/>
      <c r="GR186" s="95"/>
      <c r="GS186" s="95"/>
      <c r="GT186" s="95"/>
      <c r="GU186" s="95"/>
      <c r="GV186" s="95"/>
      <c r="GW186" s="95"/>
      <c r="GX186" s="95"/>
      <c r="GY186" s="95"/>
      <c r="GZ186" s="95"/>
      <c r="HA186" s="95"/>
      <c r="HB186" s="95"/>
      <c r="HC186" s="95"/>
      <c r="HD186" s="95"/>
      <c r="HE186" s="95"/>
      <c r="HF186" s="95"/>
      <c r="HG186" s="95"/>
      <c r="HH186" s="95"/>
      <c r="HI186" s="95"/>
      <c r="HJ186" s="95"/>
      <c r="HK186" s="95"/>
      <c r="HL186" s="95"/>
      <c r="HM186" s="95"/>
      <c r="HN186" s="95"/>
      <c r="HO186" s="95"/>
      <c r="HP186" s="95"/>
      <c r="HQ186" s="95"/>
      <c r="HR186" s="95"/>
      <c r="HS186" s="95"/>
      <c r="HT186" s="95"/>
      <c r="HU186" s="95"/>
      <c r="HV186" s="95"/>
      <c r="HW186" s="95"/>
      <c r="HX186" s="95"/>
      <c r="HY186" s="95"/>
      <c r="HZ186" s="95"/>
    </row>
    <row r="187" spans="1:234" s="95" customFormat="1" ht="10.5" customHeight="1">
      <c r="A187" s="463" t="s">
        <v>62</v>
      </c>
      <c r="B187" s="465">
        <f>B185+1</f>
        <v>38737</v>
      </c>
      <c r="C187" s="293">
        <f>SUM(D187:J188)</f>
        <v>0</v>
      </c>
      <c r="D187" s="285"/>
      <c r="E187" s="96"/>
      <c r="F187" s="80"/>
      <c r="G187" s="80"/>
      <c r="H187" s="80"/>
      <c r="I187" s="80"/>
      <c r="J187" s="98"/>
      <c r="K187" s="28"/>
      <c r="L187" s="30"/>
      <c r="M187" s="82"/>
      <c r="N187" s="83"/>
      <c r="O187" s="211"/>
      <c r="P187" s="221"/>
      <c r="Q187" s="318">
        <f>SUM(R187:R188,T187:T188)+SUM(S187:S188)*1.5+SUM(U187:U188)/3+SUM(V187:V188)*0.6</f>
        <v>0</v>
      </c>
      <c r="R187" s="70"/>
      <c r="S187" s="70"/>
      <c r="T187" s="29"/>
      <c r="U187" s="29"/>
      <c r="V187" s="30"/>
      <c r="W187" s="28"/>
      <c r="X187" s="83"/>
      <c r="Y187" s="180"/>
      <c r="Z187" s="307"/>
      <c r="AA187" s="54"/>
      <c r="AB187" s="38"/>
      <c r="AC187" s="37"/>
      <c r="AD187" s="37"/>
      <c r="AE187" s="37"/>
      <c r="AF187" s="37"/>
      <c r="AG187" s="37"/>
      <c r="AH187" s="37"/>
      <c r="AI187" s="54"/>
      <c r="AJ187" s="30"/>
      <c r="AK187" s="180">
        <v>42</v>
      </c>
      <c r="AL187" s="185">
        <v>53</v>
      </c>
      <c r="AM187" s="33">
        <v>48</v>
      </c>
      <c r="AN187" s="33">
        <v>53</v>
      </c>
      <c r="AO187" s="34">
        <f>AN187-AK187</f>
        <v>11</v>
      </c>
      <c r="AP187" s="352"/>
      <c r="AQ187" s="491" t="s">
        <v>157</v>
      </c>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row>
    <row r="188" spans="1:234" ht="10.5" customHeight="1">
      <c r="A188" s="467"/>
      <c r="B188" s="468"/>
      <c r="C188" s="294"/>
      <c r="D188" s="286"/>
      <c r="E188" s="97"/>
      <c r="F188" s="87"/>
      <c r="G188" s="87"/>
      <c r="H188" s="87"/>
      <c r="I188" s="87"/>
      <c r="J188" s="100"/>
      <c r="K188" s="89"/>
      <c r="L188" s="90"/>
      <c r="M188" s="91"/>
      <c r="N188" s="92"/>
      <c r="O188" s="212"/>
      <c r="P188" s="222"/>
      <c r="Q188" s="319"/>
      <c r="R188" s="93"/>
      <c r="S188" s="93"/>
      <c r="T188" s="94"/>
      <c r="U188" s="94"/>
      <c r="V188" s="90"/>
      <c r="W188" s="89"/>
      <c r="X188" s="92"/>
      <c r="Y188" s="182"/>
      <c r="Z188" s="184"/>
      <c r="AA188" s="309"/>
      <c r="AB188" s="443"/>
      <c r="AC188" s="444"/>
      <c r="AD188" s="444"/>
      <c r="AE188" s="444"/>
      <c r="AF188" s="444"/>
      <c r="AG188" s="444"/>
      <c r="AH188" s="444"/>
      <c r="AI188" s="309"/>
      <c r="AJ188" s="90">
        <v>9</v>
      </c>
      <c r="AK188" s="182"/>
      <c r="AL188" s="184"/>
      <c r="AM188" s="349"/>
      <c r="AN188" s="349"/>
      <c r="AO188" s="306"/>
      <c r="AP188" s="350">
        <v>2</v>
      </c>
      <c r="AQ188" s="490"/>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95"/>
      <c r="DA188" s="95"/>
      <c r="DB188" s="95"/>
      <c r="DC188" s="95"/>
      <c r="DD188" s="95"/>
      <c r="DE188" s="95"/>
      <c r="DF188" s="95"/>
      <c r="DG188" s="95"/>
      <c r="DH188" s="95"/>
      <c r="DI188" s="95"/>
      <c r="DJ188" s="95"/>
      <c r="DK188" s="95"/>
      <c r="DL188" s="95"/>
      <c r="DM188" s="95"/>
      <c r="DN188" s="95"/>
      <c r="DO188" s="95"/>
      <c r="DP188" s="95"/>
      <c r="DQ188" s="95"/>
      <c r="DR188" s="95"/>
      <c r="DS188" s="95"/>
      <c r="DT188" s="95"/>
      <c r="DU188" s="95"/>
      <c r="DV188" s="95"/>
      <c r="DW188" s="95"/>
      <c r="DX188" s="95"/>
      <c r="DY188" s="95"/>
      <c r="DZ188" s="95"/>
      <c r="EA188" s="95"/>
      <c r="EB188" s="95"/>
      <c r="EC188" s="95"/>
      <c r="ED188" s="95"/>
      <c r="EE188" s="95"/>
      <c r="EF188" s="95"/>
      <c r="EG188" s="95"/>
      <c r="EH188" s="95"/>
      <c r="EI188" s="95"/>
      <c r="EJ188" s="95"/>
      <c r="EK188" s="95"/>
      <c r="EL188" s="95"/>
      <c r="EM188" s="95"/>
      <c r="EN188" s="95"/>
      <c r="EO188" s="95"/>
      <c r="EP188" s="95"/>
      <c r="EQ188" s="95"/>
      <c r="ER188" s="95"/>
      <c r="ES188" s="95"/>
      <c r="ET188" s="95"/>
      <c r="EU188" s="95"/>
      <c r="EV188" s="95"/>
      <c r="EW188" s="95"/>
      <c r="EX188" s="95"/>
      <c r="EY188" s="95"/>
      <c r="EZ188" s="95"/>
      <c r="FA188" s="95"/>
      <c r="FB188" s="95"/>
      <c r="FC188" s="95"/>
      <c r="FD188" s="95"/>
      <c r="FE188" s="95"/>
      <c r="FF188" s="95"/>
      <c r="FG188" s="95"/>
      <c r="FH188" s="95"/>
      <c r="FI188" s="95"/>
      <c r="FJ188" s="95"/>
      <c r="FK188" s="95"/>
      <c r="FL188" s="95"/>
      <c r="FM188" s="95"/>
      <c r="FN188" s="95"/>
      <c r="FO188" s="95"/>
      <c r="FP188" s="95"/>
      <c r="FQ188" s="95"/>
      <c r="FR188" s="95"/>
      <c r="FS188" s="95"/>
      <c r="FT188" s="95"/>
      <c r="FU188" s="95"/>
      <c r="FV188" s="95"/>
      <c r="FW188" s="95"/>
      <c r="FX188" s="95"/>
      <c r="FY188" s="95"/>
      <c r="FZ188" s="95"/>
      <c r="GA188" s="95"/>
      <c r="GB188" s="95"/>
      <c r="GC188" s="95"/>
      <c r="GD188" s="95"/>
      <c r="GE188" s="95"/>
      <c r="GF188" s="95"/>
      <c r="GG188" s="95"/>
      <c r="GH188" s="95"/>
      <c r="GI188" s="95"/>
      <c r="GJ188" s="95"/>
      <c r="GK188" s="95"/>
      <c r="GL188" s="95"/>
      <c r="GM188" s="95"/>
      <c r="GN188" s="95"/>
      <c r="GO188" s="95"/>
      <c r="GP188" s="95"/>
      <c r="GQ188" s="95"/>
      <c r="GR188" s="95"/>
      <c r="GS188" s="95"/>
      <c r="GT188" s="95"/>
      <c r="GU188" s="95"/>
      <c r="GV188" s="95"/>
      <c r="GW188" s="95"/>
      <c r="GX188" s="95"/>
      <c r="GY188" s="95"/>
      <c r="GZ188" s="95"/>
      <c r="HA188" s="95"/>
      <c r="HB188" s="95"/>
      <c r="HC188" s="95"/>
      <c r="HD188" s="95"/>
      <c r="HE188" s="95"/>
      <c r="HF188" s="95"/>
      <c r="HG188" s="95"/>
      <c r="HH188" s="95"/>
      <c r="HI188" s="95"/>
      <c r="HJ188" s="95"/>
      <c r="HK188" s="95"/>
      <c r="HL188" s="95"/>
      <c r="HM188" s="95"/>
      <c r="HN188" s="95"/>
      <c r="HO188" s="95"/>
      <c r="HP188" s="95"/>
      <c r="HQ188" s="95"/>
      <c r="HR188" s="95"/>
      <c r="HS188" s="95"/>
      <c r="HT188" s="95"/>
      <c r="HU188" s="95"/>
      <c r="HV188" s="95"/>
      <c r="HW188" s="95"/>
      <c r="HX188" s="95"/>
      <c r="HY188" s="95"/>
      <c r="HZ188" s="95"/>
    </row>
    <row r="189" spans="1:234" s="95" customFormat="1" ht="10.5" customHeight="1">
      <c r="A189" s="463" t="s">
        <v>63</v>
      </c>
      <c r="B189" s="465">
        <f>B187+1</f>
        <v>38738</v>
      </c>
      <c r="C189" s="293">
        <f>SUM(D189:J190)</f>
        <v>0</v>
      </c>
      <c r="D189" s="284"/>
      <c r="E189" s="80"/>
      <c r="F189" s="80"/>
      <c r="G189" s="80"/>
      <c r="H189" s="80"/>
      <c r="I189" s="80"/>
      <c r="J189" s="81"/>
      <c r="K189" s="28"/>
      <c r="L189" s="30"/>
      <c r="M189" s="82"/>
      <c r="N189" s="83"/>
      <c r="O189" s="211"/>
      <c r="P189" s="221"/>
      <c r="Q189" s="318">
        <f>SUM(R189:R190,T189:T190)+SUM(S189:S190)*1.5+SUM(U189:U190)/3+SUM(V189:V190)*0.6</f>
        <v>0</v>
      </c>
      <c r="R189" s="70"/>
      <c r="S189" s="70"/>
      <c r="T189" s="29"/>
      <c r="U189" s="29"/>
      <c r="V189" s="30"/>
      <c r="W189" s="28"/>
      <c r="X189" s="83"/>
      <c r="Y189" s="140"/>
      <c r="Z189" s="185"/>
      <c r="AA189" s="34"/>
      <c r="AB189" s="32"/>
      <c r="AC189" s="33"/>
      <c r="AD189" s="33"/>
      <c r="AE189" s="33"/>
      <c r="AF189" s="33"/>
      <c r="AG189" s="33"/>
      <c r="AH189" s="33"/>
      <c r="AI189" s="34"/>
      <c r="AJ189" s="30"/>
      <c r="AK189" s="180">
        <v>49</v>
      </c>
      <c r="AL189" s="185">
        <v>71</v>
      </c>
      <c r="AM189" s="33">
        <v>65</v>
      </c>
      <c r="AN189" s="33">
        <v>63</v>
      </c>
      <c r="AO189" s="34">
        <f>AN189-AK189</f>
        <v>14</v>
      </c>
      <c r="AP189" s="352"/>
      <c r="AQ189" s="491" t="s">
        <v>158</v>
      </c>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row>
    <row r="190" spans="1:234" ht="10.5" customHeight="1">
      <c r="A190" s="467"/>
      <c r="B190" s="468"/>
      <c r="C190" s="294"/>
      <c r="D190" s="283"/>
      <c r="E190" s="87"/>
      <c r="F190" s="87"/>
      <c r="G190" s="87"/>
      <c r="H190" s="87"/>
      <c r="I190" s="87"/>
      <c r="J190" s="88"/>
      <c r="K190" s="89"/>
      <c r="L190" s="90"/>
      <c r="M190" s="91"/>
      <c r="N190" s="92"/>
      <c r="O190" s="212"/>
      <c r="P190" s="222"/>
      <c r="Q190" s="319"/>
      <c r="R190" s="93"/>
      <c r="S190" s="93"/>
      <c r="T190" s="94"/>
      <c r="U190" s="94"/>
      <c r="V190" s="90"/>
      <c r="W190" s="89"/>
      <c r="X190" s="92"/>
      <c r="Y190" s="182"/>
      <c r="Z190" s="184"/>
      <c r="AA190" s="306"/>
      <c r="AB190" s="442"/>
      <c r="AC190" s="349"/>
      <c r="AD190" s="349"/>
      <c r="AE190" s="349"/>
      <c r="AF190" s="349"/>
      <c r="AG190" s="349"/>
      <c r="AH190" s="349"/>
      <c r="AI190" s="306"/>
      <c r="AJ190" s="90">
        <v>7</v>
      </c>
      <c r="AK190" s="183"/>
      <c r="AL190" s="184"/>
      <c r="AM190" s="349"/>
      <c r="AN190" s="349"/>
      <c r="AO190" s="306"/>
      <c r="AP190" s="350"/>
      <c r="AQ190" s="490"/>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c r="CV190" s="95"/>
      <c r="CW190" s="95"/>
      <c r="CX190" s="95"/>
      <c r="CY190" s="95"/>
      <c r="CZ190" s="95"/>
      <c r="DA190" s="95"/>
      <c r="DB190" s="95"/>
      <c r="DC190" s="95"/>
      <c r="DD190" s="95"/>
      <c r="DE190" s="95"/>
      <c r="DF190" s="95"/>
      <c r="DG190" s="95"/>
      <c r="DH190" s="95"/>
      <c r="DI190" s="95"/>
      <c r="DJ190" s="95"/>
      <c r="DK190" s="95"/>
      <c r="DL190" s="95"/>
      <c r="DM190" s="95"/>
      <c r="DN190" s="95"/>
      <c r="DO190" s="95"/>
      <c r="DP190" s="95"/>
      <c r="DQ190" s="95"/>
      <c r="DR190" s="95"/>
      <c r="DS190" s="95"/>
      <c r="DT190" s="95"/>
      <c r="DU190" s="95"/>
      <c r="DV190" s="95"/>
      <c r="DW190" s="95"/>
      <c r="DX190" s="95"/>
      <c r="DY190" s="95"/>
      <c r="DZ190" s="95"/>
      <c r="EA190" s="95"/>
      <c r="EB190" s="95"/>
      <c r="EC190" s="95"/>
      <c r="ED190" s="95"/>
      <c r="EE190" s="95"/>
      <c r="EF190" s="95"/>
      <c r="EG190" s="95"/>
      <c r="EH190" s="95"/>
      <c r="EI190" s="95"/>
      <c r="EJ190" s="95"/>
      <c r="EK190" s="95"/>
      <c r="EL190" s="95"/>
      <c r="EM190" s="95"/>
      <c r="EN190" s="95"/>
      <c r="EO190" s="95"/>
      <c r="EP190" s="95"/>
      <c r="EQ190" s="95"/>
      <c r="ER190" s="95"/>
      <c r="ES190" s="95"/>
      <c r="ET190" s="95"/>
      <c r="EU190" s="95"/>
      <c r="EV190" s="95"/>
      <c r="EW190" s="95"/>
      <c r="EX190" s="95"/>
      <c r="EY190" s="95"/>
      <c r="EZ190" s="95"/>
      <c r="FA190" s="95"/>
      <c r="FB190" s="95"/>
      <c r="FC190" s="95"/>
      <c r="FD190" s="95"/>
      <c r="FE190" s="95"/>
      <c r="FF190" s="95"/>
      <c r="FG190" s="95"/>
      <c r="FH190" s="95"/>
      <c r="FI190" s="95"/>
      <c r="FJ190" s="95"/>
      <c r="FK190" s="95"/>
      <c r="FL190" s="95"/>
      <c r="FM190" s="95"/>
      <c r="FN190" s="95"/>
      <c r="FO190" s="95"/>
      <c r="FP190" s="95"/>
      <c r="FQ190" s="95"/>
      <c r="FR190" s="95"/>
      <c r="FS190" s="95"/>
      <c r="FT190" s="95"/>
      <c r="FU190" s="95"/>
      <c r="FV190" s="95"/>
      <c r="FW190" s="95"/>
      <c r="FX190" s="95"/>
      <c r="FY190" s="95"/>
      <c r="FZ190" s="95"/>
      <c r="GA190" s="95"/>
      <c r="GB190" s="95"/>
      <c r="GC190" s="95"/>
      <c r="GD190" s="95"/>
      <c r="GE190" s="95"/>
      <c r="GF190" s="95"/>
      <c r="GG190" s="95"/>
      <c r="GH190" s="95"/>
      <c r="GI190" s="95"/>
      <c r="GJ190" s="95"/>
      <c r="GK190" s="95"/>
      <c r="GL190" s="95"/>
      <c r="GM190" s="95"/>
      <c r="GN190" s="95"/>
      <c r="GO190" s="95"/>
      <c r="GP190" s="95"/>
      <c r="GQ190" s="95"/>
      <c r="GR190" s="95"/>
      <c r="GS190" s="95"/>
      <c r="GT190" s="95"/>
      <c r="GU190" s="95"/>
      <c r="GV190" s="95"/>
      <c r="GW190" s="95"/>
      <c r="GX190" s="95"/>
      <c r="GY190" s="95"/>
      <c r="GZ190" s="95"/>
      <c r="HA190" s="95"/>
      <c r="HB190" s="95"/>
      <c r="HC190" s="95"/>
      <c r="HD190" s="95"/>
      <c r="HE190" s="95"/>
      <c r="HF190" s="95"/>
      <c r="HG190" s="95"/>
      <c r="HH190" s="95"/>
      <c r="HI190" s="95"/>
      <c r="HJ190" s="95"/>
      <c r="HK190" s="95"/>
      <c r="HL190" s="95"/>
      <c r="HM190" s="95"/>
      <c r="HN190" s="95"/>
      <c r="HO190" s="95"/>
      <c r="HP190" s="95"/>
      <c r="HQ190" s="95"/>
      <c r="HR190" s="95"/>
      <c r="HS190" s="95"/>
      <c r="HT190" s="95"/>
      <c r="HU190" s="95"/>
      <c r="HV190" s="95"/>
      <c r="HW190" s="95"/>
      <c r="HX190" s="95"/>
      <c r="HY190" s="95"/>
      <c r="HZ190" s="95"/>
    </row>
    <row r="191" spans="1:234" s="95" customFormat="1" ht="10.5" customHeight="1">
      <c r="A191" s="463" t="s">
        <v>64</v>
      </c>
      <c r="B191" s="465">
        <f>B189+1</f>
        <v>38739</v>
      </c>
      <c r="C191" s="293">
        <f>SUM(D191:J192)</f>
        <v>0</v>
      </c>
      <c r="D191" s="285"/>
      <c r="E191" s="96"/>
      <c r="F191" s="80"/>
      <c r="G191" s="80"/>
      <c r="H191" s="80"/>
      <c r="I191" s="80"/>
      <c r="J191" s="98"/>
      <c r="K191" s="28"/>
      <c r="L191" s="99"/>
      <c r="M191" s="82"/>
      <c r="N191" s="83"/>
      <c r="O191" s="213"/>
      <c r="P191" s="221"/>
      <c r="Q191" s="320">
        <f>SUM(R191:R192,T191:T192)+SUM(S191:S192)*1.5+SUM(U191:U192)/3+SUM(V191:V192)*0.6</f>
        <v>0</v>
      </c>
      <c r="R191" s="70"/>
      <c r="S191" s="70"/>
      <c r="T191" s="29"/>
      <c r="U191" s="29"/>
      <c r="V191" s="30"/>
      <c r="W191" s="28"/>
      <c r="X191" s="83"/>
      <c r="Y191" s="140"/>
      <c r="Z191" s="185"/>
      <c r="AA191" s="34"/>
      <c r="AB191" s="32"/>
      <c r="AC191" s="33"/>
      <c r="AD191" s="33"/>
      <c r="AE191" s="33"/>
      <c r="AF191" s="33"/>
      <c r="AG191" s="33"/>
      <c r="AH191" s="33"/>
      <c r="AI191" s="34"/>
      <c r="AJ191" s="30"/>
      <c r="AK191" s="180" t="s">
        <v>99</v>
      </c>
      <c r="AL191" s="185"/>
      <c r="AM191" s="33"/>
      <c r="AN191" s="351"/>
      <c r="AO191" s="34"/>
      <c r="AP191" s="352"/>
      <c r="AQ191" s="491" t="s">
        <v>159</v>
      </c>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row>
    <row r="192" spans="1:43" ht="10.5" customHeight="1" thickBot="1">
      <c r="A192" s="464"/>
      <c r="B192" s="466"/>
      <c r="C192" s="296"/>
      <c r="D192" s="285"/>
      <c r="E192" s="96"/>
      <c r="J192" s="98"/>
      <c r="L192" s="99"/>
      <c r="Q192" s="318"/>
      <c r="AJ192" s="30">
        <v>9</v>
      </c>
      <c r="AQ192" s="492"/>
    </row>
    <row r="193" spans="1:234" ht="10.5" customHeight="1" thickBot="1">
      <c r="A193" s="471">
        <f>IF(A177=52,1,A177+1)</f>
        <v>3</v>
      </c>
      <c r="B193" s="472"/>
      <c r="C193" s="299">
        <f>(C194/60-ROUNDDOWN(C194/60,0))/100*60+ROUNDDOWN(C194/60,0)</f>
        <v>2.3899999999999997</v>
      </c>
      <c r="D193" s="300">
        <f>(D194/60-ROUNDDOWN(D194/60,0))/100*60+ROUNDDOWN(D194/60,0)</f>
        <v>1.53</v>
      </c>
      <c r="E193" s="301">
        <f aca="true" t="shared" si="57" ref="E193:J193">(E194/60-ROUNDDOWN(E194/60,0))/100*60+ROUNDDOWN(E194/60,0)</f>
        <v>0</v>
      </c>
      <c r="F193" s="301">
        <f t="shared" si="57"/>
        <v>0</v>
      </c>
      <c r="G193" s="301">
        <f t="shared" si="57"/>
        <v>0</v>
      </c>
      <c r="H193" s="301">
        <f t="shared" si="57"/>
        <v>0</v>
      </c>
      <c r="I193" s="301">
        <f t="shared" si="57"/>
        <v>0.46</v>
      </c>
      <c r="J193" s="301">
        <f t="shared" si="57"/>
        <v>0</v>
      </c>
      <c r="K193" s="226"/>
      <c r="L193" s="227">
        <f>2*COUNTA(L179:L192)-COUNT(L179:L192)</f>
        <v>3</v>
      </c>
      <c r="M193" s="228"/>
      <c r="N193" s="229"/>
      <c r="O193" s="475"/>
      <c r="P193" s="476"/>
      <c r="Q193" s="321">
        <f aca="true" t="shared" si="58" ref="Q193:V193">SUM(Q179:Q192)</f>
        <v>22</v>
      </c>
      <c r="R193" s="230">
        <f t="shared" si="58"/>
        <v>0</v>
      </c>
      <c r="S193" s="230">
        <f t="shared" si="58"/>
        <v>0</v>
      </c>
      <c r="T193" s="230">
        <f t="shared" si="58"/>
        <v>22</v>
      </c>
      <c r="U193" s="230">
        <f t="shared" si="58"/>
        <v>0</v>
      </c>
      <c r="V193" s="230">
        <f t="shared" si="58"/>
        <v>0</v>
      </c>
      <c r="W193" s="226"/>
      <c r="X193" s="229"/>
      <c r="Y193" s="231"/>
      <c r="Z193" s="312">
        <f>COUNT(Z179:Z192)</f>
        <v>0</v>
      </c>
      <c r="AA193" s="313">
        <f>COUNT(AA179:AA192)</f>
        <v>0</v>
      </c>
      <c r="AB193" s="300">
        <f aca="true" t="shared" si="59" ref="AB193:AI193">(AB194/60-ROUNDDOWN(AB194/60,0))/100*60+ROUNDDOWN(AB194/60,0)</f>
        <v>1.53</v>
      </c>
      <c r="AC193" s="300">
        <f t="shared" si="59"/>
        <v>0</v>
      </c>
      <c r="AD193" s="300">
        <f t="shared" si="59"/>
        <v>0</v>
      </c>
      <c r="AE193" s="300">
        <f t="shared" si="59"/>
        <v>0</v>
      </c>
      <c r="AF193" s="300">
        <f t="shared" si="59"/>
        <v>0</v>
      </c>
      <c r="AG193" s="300">
        <f t="shared" si="59"/>
        <v>0</v>
      </c>
      <c r="AH193" s="300">
        <f t="shared" si="59"/>
        <v>0.46</v>
      </c>
      <c r="AI193" s="448">
        <f t="shared" si="59"/>
        <v>0</v>
      </c>
      <c r="AJ193" s="317">
        <f>IF(COUNT(AJ179:AJ192)=0,0,SUM(AJ179:AJ192)/COUNTA(AK181:AK192,AK195:AK196))</f>
        <v>8.142857142857142</v>
      </c>
      <c r="AK193" s="231">
        <f>IF(COUNT(AK179:AK192)=0,"",AVERAGE(AK179:AK192))</f>
        <v>44.4</v>
      </c>
      <c r="AL193" s="231">
        <f>IF(COUNT(AL179:AL192)=0,"",AVERAGE(AL179:AL192))</f>
        <v>58.8</v>
      </c>
      <c r="AM193" s="231">
        <f>IF(COUNT(AM179:AM192)=0,"",AVERAGE(AM179:AM192))</f>
        <v>54.8</v>
      </c>
      <c r="AN193" s="231">
        <f>IF(COUNT(AN179:AN192)=0,"",AVERAGE(AN179:AN192))</f>
        <v>55.6</v>
      </c>
      <c r="AO193" s="231">
        <f>IF(COUNT(AO179:AO192)=0,"",AVERAGE(AO179:AO192))</f>
        <v>11.2</v>
      </c>
      <c r="AP193" s="342">
        <f>SUM(AP179:AP192)</f>
        <v>2</v>
      </c>
      <c r="AQ193" s="367"/>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2"/>
      <c r="BW193" s="232"/>
      <c r="BX193" s="232"/>
      <c r="BY193" s="232"/>
      <c r="BZ193" s="232"/>
      <c r="CA193" s="232"/>
      <c r="CB193" s="232"/>
      <c r="CC193" s="232"/>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c r="EI193" s="232"/>
      <c r="EJ193" s="232"/>
      <c r="EK193" s="232"/>
      <c r="EL193" s="232"/>
      <c r="EM193" s="232"/>
      <c r="EN193" s="232"/>
      <c r="EO193" s="232"/>
      <c r="EP193" s="232"/>
      <c r="EQ193" s="232"/>
      <c r="ER193" s="232"/>
      <c r="ES193" s="232"/>
      <c r="ET193" s="232"/>
      <c r="EU193" s="232"/>
      <c r="EV193" s="232"/>
      <c r="EW193" s="232"/>
      <c r="EX193" s="232"/>
      <c r="EY193" s="232"/>
      <c r="EZ193" s="232"/>
      <c r="FA193" s="232"/>
      <c r="FB193" s="232"/>
      <c r="FC193" s="232"/>
      <c r="FD193" s="232"/>
      <c r="FE193" s="232"/>
      <c r="FF193" s="232"/>
      <c r="FG193" s="232"/>
      <c r="FH193" s="232"/>
      <c r="FI193" s="232"/>
      <c r="FJ193" s="232"/>
      <c r="FK193" s="232"/>
      <c r="FL193" s="232"/>
      <c r="FM193" s="232"/>
      <c r="FN193" s="232"/>
      <c r="FO193" s="232"/>
      <c r="FP193" s="232"/>
      <c r="FQ193" s="232"/>
      <c r="FR193" s="232"/>
      <c r="FS193" s="232"/>
      <c r="FT193" s="232"/>
      <c r="FU193" s="232"/>
      <c r="FV193" s="232"/>
      <c r="FW193" s="232"/>
      <c r="FX193" s="232"/>
      <c r="FY193" s="232"/>
      <c r="FZ193" s="232"/>
      <c r="GA193" s="232"/>
      <c r="GB193" s="232"/>
      <c r="GC193" s="232"/>
      <c r="GD193" s="232"/>
      <c r="GE193" s="232"/>
      <c r="GF193" s="232"/>
      <c r="GG193" s="232"/>
      <c r="GH193" s="232"/>
      <c r="GI193" s="232"/>
      <c r="GJ193" s="232"/>
      <c r="GK193" s="232"/>
      <c r="GL193" s="232"/>
      <c r="GM193" s="232"/>
      <c r="GN193" s="232"/>
      <c r="GO193" s="232"/>
      <c r="GP193" s="232"/>
      <c r="GQ193" s="232"/>
      <c r="GR193" s="232"/>
      <c r="GS193" s="232"/>
      <c r="GT193" s="232"/>
      <c r="GU193" s="232"/>
      <c r="GV193" s="232"/>
      <c r="GW193" s="232"/>
      <c r="GX193" s="232"/>
      <c r="GY193" s="232"/>
      <c r="GZ193" s="232"/>
      <c r="HA193" s="232"/>
      <c r="HB193" s="232"/>
      <c r="HC193" s="232"/>
      <c r="HD193" s="232"/>
      <c r="HE193" s="232"/>
      <c r="HF193" s="232"/>
      <c r="HG193" s="232"/>
      <c r="HH193" s="232"/>
      <c r="HI193" s="232"/>
      <c r="HJ193" s="232"/>
      <c r="HK193" s="232"/>
      <c r="HL193" s="232"/>
      <c r="HM193" s="232"/>
      <c r="HN193" s="232"/>
      <c r="HO193" s="232"/>
      <c r="HP193" s="232"/>
      <c r="HQ193" s="232"/>
      <c r="HR193" s="232"/>
      <c r="HS193" s="232"/>
      <c r="HT193" s="232"/>
      <c r="HU193" s="232"/>
      <c r="HV193" s="232"/>
      <c r="HW193" s="232"/>
      <c r="HX193" s="232"/>
      <c r="HY193" s="232"/>
      <c r="HZ193" s="232"/>
    </row>
    <row r="194" spans="1:234" s="232" customFormat="1" ht="10.5" customHeight="1" thickBot="1">
      <c r="A194" s="473"/>
      <c r="B194" s="474"/>
      <c r="C194" s="297">
        <f>SUM(C179:C192)</f>
        <v>159</v>
      </c>
      <c r="D194" s="288">
        <f>SUM(D179:D192)</f>
        <v>113</v>
      </c>
      <c r="E194" s="233">
        <f aca="true" t="shared" si="60" ref="E194:J194">SUM(E179:E192)</f>
        <v>0</v>
      </c>
      <c r="F194" s="233">
        <f t="shared" si="60"/>
        <v>0</v>
      </c>
      <c r="G194" s="233">
        <f t="shared" si="60"/>
        <v>0</v>
      </c>
      <c r="H194" s="233">
        <f t="shared" si="60"/>
        <v>0</v>
      </c>
      <c r="I194" s="233">
        <f t="shared" si="60"/>
        <v>46</v>
      </c>
      <c r="J194" s="233">
        <f t="shared" si="60"/>
        <v>0</v>
      </c>
      <c r="K194" s="234"/>
      <c r="L194" s="235"/>
      <c r="M194" s="236"/>
      <c r="N194" s="237"/>
      <c r="O194" s="477"/>
      <c r="P194" s="478"/>
      <c r="Q194" s="238">
        <f>IF(C194=0,"",Q193/C194*60)</f>
        <v>8.30188679245283</v>
      </c>
      <c r="R194" s="239"/>
      <c r="S194" s="239"/>
      <c r="T194" s="240"/>
      <c r="U194" s="240"/>
      <c r="V194" s="235"/>
      <c r="W194" s="234"/>
      <c r="X194" s="237"/>
      <c r="Y194" s="241"/>
      <c r="Z194" s="314">
        <f>SUM(Z179:Z192)</f>
        <v>0</v>
      </c>
      <c r="AA194" s="315">
        <f>SUM(AA179:AA192)</f>
        <v>0</v>
      </c>
      <c r="AB194" s="288">
        <f>SUM(AB179:AB192)</f>
        <v>113</v>
      </c>
      <c r="AC194" s="288">
        <f aca="true" t="shared" si="61" ref="AC194:AI194">SUM(AC179:AC192)</f>
        <v>0</v>
      </c>
      <c r="AD194" s="288">
        <f t="shared" si="61"/>
        <v>0</v>
      </c>
      <c r="AE194" s="288">
        <f t="shared" si="61"/>
        <v>0</v>
      </c>
      <c r="AF194" s="288">
        <f t="shared" si="61"/>
        <v>0</v>
      </c>
      <c r="AG194" s="288">
        <f t="shared" si="61"/>
        <v>0</v>
      </c>
      <c r="AH194" s="288">
        <f t="shared" si="61"/>
        <v>46</v>
      </c>
      <c r="AI194" s="449">
        <f t="shared" si="61"/>
        <v>0</v>
      </c>
      <c r="AJ194" s="235"/>
      <c r="AK194" s="241"/>
      <c r="AL194" s="314"/>
      <c r="AM194" s="343"/>
      <c r="AN194" s="343"/>
      <c r="AO194" s="315"/>
      <c r="AP194" s="344"/>
      <c r="AQ194" s="368"/>
      <c r="AR194" s="242"/>
      <c r="AS194" s="242"/>
      <c r="AT194" s="242"/>
      <c r="AU194" s="242"/>
      <c r="AV194" s="242"/>
      <c r="AW194" s="242"/>
      <c r="AX194" s="242"/>
      <c r="AY194" s="242"/>
      <c r="AZ194" s="242"/>
      <c r="BA194" s="242"/>
      <c r="BB194" s="242"/>
      <c r="BC194" s="242"/>
      <c r="BD194" s="242"/>
      <c r="BE194" s="242"/>
      <c r="BF194" s="242"/>
      <c r="BG194" s="242"/>
      <c r="BH194" s="242"/>
      <c r="BI194" s="242"/>
      <c r="BJ194" s="242"/>
      <c r="BK194" s="242"/>
      <c r="BL194" s="242"/>
      <c r="BM194" s="242"/>
      <c r="BN194" s="242"/>
      <c r="BO194" s="242"/>
      <c r="BP194" s="242"/>
      <c r="BQ194" s="242"/>
      <c r="BR194" s="242"/>
      <c r="BS194" s="242"/>
      <c r="BT194" s="242"/>
      <c r="BU194" s="242"/>
      <c r="BV194" s="242"/>
      <c r="BW194" s="242"/>
      <c r="BX194" s="242"/>
      <c r="BY194" s="242"/>
      <c r="BZ194" s="242"/>
      <c r="CA194" s="242"/>
      <c r="CB194" s="242"/>
      <c r="CC194" s="242"/>
      <c r="CD194" s="242"/>
      <c r="CE194" s="242"/>
      <c r="CF194" s="242"/>
      <c r="CG194" s="242"/>
      <c r="CH194" s="242"/>
      <c r="CI194" s="242"/>
      <c r="CJ194" s="242"/>
      <c r="CK194" s="242"/>
      <c r="CL194" s="242"/>
      <c r="CM194" s="242"/>
      <c r="CN194" s="242"/>
      <c r="CO194" s="242"/>
      <c r="CP194" s="242"/>
      <c r="CQ194" s="242"/>
      <c r="CR194" s="242"/>
      <c r="CS194" s="242"/>
      <c r="CT194" s="242"/>
      <c r="CU194" s="242"/>
      <c r="CV194" s="242"/>
      <c r="CW194" s="242"/>
      <c r="CX194" s="242"/>
      <c r="CY194" s="242"/>
      <c r="CZ194" s="242"/>
      <c r="DA194" s="242"/>
      <c r="DB194" s="242"/>
      <c r="DC194" s="242"/>
      <c r="DD194" s="242"/>
      <c r="DE194" s="242"/>
      <c r="DF194" s="242"/>
      <c r="DG194" s="242"/>
      <c r="DH194" s="242"/>
      <c r="DI194" s="242"/>
      <c r="DJ194" s="242"/>
      <c r="DK194" s="242"/>
      <c r="DL194" s="242"/>
      <c r="DM194" s="242"/>
      <c r="DN194" s="242"/>
      <c r="DO194" s="242"/>
      <c r="DP194" s="242"/>
      <c r="DQ194" s="242"/>
      <c r="DR194" s="242"/>
      <c r="DS194" s="242"/>
      <c r="DT194" s="242"/>
      <c r="DU194" s="242"/>
      <c r="DV194" s="242"/>
      <c r="DW194" s="242"/>
      <c r="DX194" s="242"/>
      <c r="DY194" s="242"/>
      <c r="DZ194" s="242"/>
      <c r="EA194" s="242"/>
      <c r="EB194" s="242"/>
      <c r="EC194" s="242"/>
      <c r="ED194" s="242"/>
      <c r="EE194" s="242"/>
      <c r="EF194" s="242"/>
      <c r="EG194" s="242"/>
      <c r="EH194" s="242"/>
      <c r="EI194" s="242"/>
      <c r="EJ194" s="242"/>
      <c r="EK194" s="242"/>
      <c r="EL194" s="242"/>
      <c r="EM194" s="242"/>
      <c r="EN194" s="242"/>
      <c r="EO194" s="242"/>
      <c r="EP194" s="242"/>
      <c r="EQ194" s="242"/>
      <c r="ER194" s="242"/>
      <c r="ES194" s="242"/>
      <c r="ET194" s="242"/>
      <c r="EU194" s="242"/>
      <c r="EV194" s="242"/>
      <c r="EW194" s="242"/>
      <c r="EX194" s="242"/>
      <c r="EY194" s="242"/>
      <c r="EZ194" s="242"/>
      <c r="FA194" s="242"/>
      <c r="FB194" s="242"/>
      <c r="FC194" s="242"/>
      <c r="FD194" s="242"/>
      <c r="FE194" s="242"/>
      <c r="FF194" s="242"/>
      <c r="FG194" s="242"/>
      <c r="FH194" s="242"/>
      <c r="FI194" s="242"/>
      <c r="FJ194" s="242"/>
      <c r="FK194" s="242"/>
      <c r="FL194" s="242"/>
      <c r="FM194" s="242"/>
      <c r="FN194" s="242"/>
      <c r="FO194" s="242"/>
      <c r="FP194" s="242"/>
      <c r="FQ194" s="242"/>
      <c r="FR194" s="242"/>
      <c r="FS194" s="242"/>
      <c r="FT194" s="242"/>
      <c r="FU194" s="242"/>
      <c r="FV194" s="242"/>
      <c r="FW194" s="242"/>
      <c r="FX194" s="242"/>
      <c r="FY194" s="242"/>
      <c r="FZ194" s="242"/>
      <c r="GA194" s="242"/>
      <c r="GB194" s="242"/>
      <c r="GC194" s="242"/>
      <c r="GD194" s="242"/>
      <c r="GE194" s="242"/>
      <c r="GF194" s="242"/>
      <c r="GG194" s="242"/>
      <c r="GH194" s="242"/>
      <c r="GI194" s="242"/>
      <c r="GJ194" s="242"/>
      <c r="GK194" s="242"/>
      <c r="GL194" s="242"/>
      <c r="GM194" s="242"/>
      <c r="GN194" s="242"/>
      <c r="GO194" s="242"/>
      <c r="GP194" s="242"/>
      <c r="GQ194" s="242"/>
      <c r="GR194" s="242"/>
      <c r="GS194" s="242"/>
      <c r="GT194" s="242"/>
      <c r="GU194" s="242"/>
      <c r="GV194" s="242"/>
      <c r="GW194" s="242"/>
      <c r="GX194" s="242"/>
      <c r="GY194" s="242"/>
      <c r="GZ194" s="242"/>
      <c r="HA194" s="242"/>
      <c r="HB194" s="242"/>
      <c r="HC194" s="242"/>
      <c r="HD194" s="242"/>
      <c r="HE194" s="242"/>
      <c r="HF194" s="242"/>
      <c r="HG194" s="242"/>
      <c r="HH194" s="242"/>
      <c r="HI194" s="242"/>
      <c r="HJ194" s="242"/>
      <c r="HK194" s="242"/>
      <c r="HL194" s="242"/>
      <c r="HM194" s="242"/>
      <c r="HN194" s="242"/>
      <c r="HO194" s="242"/>
      <c r="HP194" s="242"/>
      <c r="HQ194" s="242"/>
      <c r="HR194" s="242"/>
      <c r="HS194" s="242"/>
      <c r="HT194" s="242"/>
      <c r="HU194" s="242"/>
      <c r="HV194" s="242"/>
      <c r="HW194" s="242"/>
      <c r="HX194" s="242"/>
      <c r="HY194" s="242"/>
      <c r="HZ194" s="242"/>
    </row>
    <row r="195" spans="1:234" s="242" customFormat="1" ht="10.5" customHeight="1" thickBot="1">
      <c r="A195" s="469" t="s">
        <v>51</v>
      </c>
      <c r="B195" s="470">
        <f>B191+1</f>
        <v>38740</v>
      </c>
      <c r="C195" s="293">
        <f>SUM(D195:J196)</f>
        <v>0</v>
      </c>
      <c r="D195" s="284"/>
      <c r="E195" s="80"/>
      <c r="F195" s="80"/>
      <c r="G195" s="80"/>
      <c r="H195" s="80"/>
      <c r="I195" s="80"/>
      <c r="J195" s="81"/>
      <c r="K195" s="28"/>
      <c r="L195" s="30"/>
      <c r="M195" s="82"/>
      <c r="N195" s="83"/>
      <c r="O195" s="214"/>
      <c r="P195" s="223"/>
      <c r="Q195" s="318">
        <f>SUM(R195:R196,T195:T196)+SUM(S195:S196)*1.5+SUM(U195:U196)/3+SUM(V195:V196)*0.6</f>
        <v>0</v>
      </c>
      <c r="R195" s="70"/>
      <c r="S195" s="70"/>
      <c r="T195" s="29"/>
      <c r="U195" s="29"/>
      <c r="V195" s="30"/>
      <c r="W195" s="28"/>
      <c r="X195" s="83"/>
      <c r="Y195" s="140"/>
      <c r="Z195" s="185"/>
      <c r="AA195" s="34"/>
      <c r="AB195" s="32"/>
      <c r="AC195" s="33"/>
      <c r="AD195" s="33"/>
      <c r="AE195" s="33"/>
      <c r="AF195" s="33"/>
      <c r="AG195" s="33"/>
      <c r="AH195" s="33"/>
      <c r="AI195" s="34"/>
      <c r="AJ195" s="30"/>
      <c r="AK195" s="180">
        <v>50</v>
      </c>
      <c r="AL195" s="185">
        <v>63</v>
      </c>
      <c r="AM195" s="33">
        <v>61</v>
      </c>
      <c r="AN195" s="351">
        <v>65</v>
      </c>
      <c r="AO195" s="34">
        <f>AN195-AK195</f>
        <v>15</v>
      </c>
      <c r="AP195" s="352"/>
      <c r="AQ195" s="489" t="s">
        <v>160</v>
      </c>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row>
    <row r="196" spans="1:234" ht="10.5" customHeight="1">
      <c r="A196" s="467"/>
      <c r="B196" s="468"/>
      <c r="C196" s="292"/>
      <c r="D196" s="283"/>
      <c r="E196" s="87"/>
      <c r="F196" s="87"/>
      <c r="G196" s="87"/>
      <c r="H196" s="87"/>
      <c r="I196" s="87"/>
      <c r="J196" s="88"/>
      <c r="K196" s="89"/>
      <c r="L196" s="90"/>
      <c r="M196" s="91"/>
      <c r="N196" s="92"/>
      <c r="O196" s="215"/>
      <c r="P196" s="224"/>
      <c r="Q196" s="319"/>
      <c r="R196" s="93"/>
      <c r="S196" s="93"/>
      <c r="T196" s="94"/>
      <c r="U196" s="94"/>
      <c r="V196" s="90"/>
      <c r="W196" s="89"/>
      <c r="X196" s="92"/>
      <c r="Y196" s="182"/>
      <c r="Z196" s="184"/>
      <c r="AA196" s="306"/>
      <c r="AB196" s="442"/>
      <c r="AC196" s="349"/>
      <c r="AD196" s="349"/>
      <c r="AE196" s="349"/>
      <c r="AF196" s="349"/>
      <c r="AG196" s="349"/>
      <c r="AH196" s="349"/>
      <c r="AI196" s="306"/>
      <c r="AJ196" s="90">
        <v>8</v>
      </c>
      <c r="AK196" s="182"/>
      <c r="AL196" s="184"/>
      <c r="AM196" s="349"/>
      <c r="AN196" s="349"/>
      <c r="AO196" s="306"/>
      <c r="AP196" s="350"/>
      <c r="AQ196" s="490"/>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L196" s="95"/>
      <c r="CM196" s="95"/>
      <c r="CN196" s="95"/>
      <c r="CO196" s="95"/>
      <c r="CP196" s="95"/>
      <c r="CQ196" s="95"/>
      <c r="CR196" s="95"/>
      <c r="CS196" s="95"/>
      <c r="CT196" s="95"/>
      <c r="CU196" s="95"/>
      <c r="CV196" s="95"/>
      <c r="CW196" s="95"/>
      <c r="CX196" s="95"/>
      <c r="CY196" s="95"/>
      <c r="CZ196" s="95"/>
      <c r="DA196" s="95"/>
      <c r="DB196" s="95"/>
      <c r="DC196" s="95"/>
      <c r="DD196" s="95"/>
      <c r="DE196" s="95"/>
      <c r="DF196" s="95"/>
      <c r="DG196" s="95"/>
      <c r="DH196" s="95"/>
      <c r="DI196" s="95"/>
      <c r="DJ196" s="95"/>
      <c r="DK196" s="95"/>
      <c r="DL196" s="95"/>
      <c r="DM196" s="95"/>
      <c r="DN196" s="95"/>
      <c r="DO196" s="95"/>
      <c r="DP196" s="95"/>
      <c r="DQ196" s="95"/>
      <c r="DR196" s="95"/>
      <c r="DS196" s="95"/>
      <c r="DT196" s="95"/>
      <c r="DU196" s="95"/>
      <c r="DV196" s="95"/>
      <c r="DW196" s="95"/>
      <c r="DX196" s="95"/>
      <c r="DY196" s="95"/>
      <c r="DZ196" s="95"/>
      <c r="EA196" s="95"/>
      <c r="EB196" s="95"/>
      <c r="EC196" s="95"/>
      <c r="ED196" s="95"/>
      <c r="EE196" s="95"/>
      <c r="EF196" s="95"/>
      <c r="EG196" s="95"/>
      <c r="EH196" s="95"/>
      <c r="EI196" s="95"/>
      <c r="EJ196" s="95"/>
      <c r="EK196" s="95"/>
      <c r="EL196" s="95"/>
      <c r="EM196" s="95"/>
      <c r="EN196" s="95"/>
      <c r="EO196" s="95"/>
      <c r="EP196" s="95"/>
      <c r="EQ196" s="95"/>
      <c r="ER196" s="95"/>
      <c r="ES196" s="95"/>
      <c r="ET196" s="95"/>
      <c r="EU196" s="95"/>
      <c r="EV196" s="95"/>
      <c r="EW196" s="95"/>
      <c r="EX196" s="95"/>
      <c r="EY196" s="95"/>
      <c r="EZ196" s="95"/>
      <c r="FA196" s="95"/>
      <c r="FB196" s="95"/>
      <c r="FC196" s="95"/>
      <c r="FD196" s="95"/>
      <c r="FE196" s="95"/>
      <c r="FF196" s="95"/>
      <c r="FG196" s="95"/>
      <c r="FH196" s="95"/>
      <c r="FI196" s="95"/>
      <c r="FJ196" s="95"/>
      <c r="FK196" s="95"/>
      <c r="FL196" s="95"/>
      <c r="FM196" s="95"/>
      <c r="FN196" s="95"/>
      <c r="FO196" s="95"/>
      <c r="FP196" s="95"/>
      <c r="FQ196" s="95"/>
      <c r="FR196" s="95"/>
      <c r="FS196" s="95"/>
      <c r="FT196" s="95"/>
      <c r="FU196" s="95"/>
      <c r="FV196" s="95"/>
      <c r="FW196" s="95"/>
      <c r="FX196" s="95"/>
      <c r="FY196" s="95"/>
      <c r="FZ196" s="95"/>
      <c r="GA196" s="95"/>
      <c r="GB196" s="95"/>
      <c r="GC196" s="95"/>
      <c r="GD196" s="95"/>
      <c r="GE196" s="95"/>
      <c r="GF196" s="95"/>
      <c r="GG196" s="95"/>
      <c r="GH196" s="95"/>
      <c r="GI196" s="95"/>
      <c r="GJ196" s="95"/>
      <c r="GK196" s="95"/>
      <c r="GL196" s="95"/>
      <c r="GM196" s="95"/>
      <c r="GN196" s="95"/>
      <c r="GO196" s="95"/>
      <c r="GP196" s="95"/>
      <c r="GQ196" s="95"/>
      <c r="GR196" s="95"/>
      <c r="GS196" s="95"/>
      <c r="GT196" s="95"/>
      <c r="GU196" s="95"/>
      <c r="GV196" s="95"/>
      <c r="GW196" s="95"/>
      <c r="GX196" s="95"/>
      <c r="GY196" s="95"/>
      <c r="GZ196" s="95"/>
      <c r="HA196" s="95"/>
      <c r="HB196" s="95"/>
      <c r="HC196" s="95"/>
      <c r="HD196" s="95"/>
      <c r="HE196" s="95"/>
      <c r="HF196" s="95"/>
      <c r="HG196" s="95"/>
      <c r="HH196" s="95"/>
      <c r="HI196" s="95"/>
      <c r="HJ196" s="95"/>
      <c r="HK196" s="95"/>
      <c r="HL196" s="95"/>
      <c r="HM196" s="95"/>
      <c r="HN196" s="95"/>
      <c r="HO196" s="95"/>
      <c r="HP196" s="95"/>
      <c r="HQ196" s="95"/>
      <c r="HR196" s="95"/>
      <c r="HS196" s="95"/>
      <c r="HT196" s="95"/>
      <c r="HU196" s="95"/>
      <c r="HV196" s="95"/>
      <c r="HW196" s="95"/>
      <c r="HX196" s="95"/>
      <c r="HY196" s="95"/>
      <c r="HZ196" s="95"/>
    </row>
    <row r="197" spans="1:234" s="95" customFormat="1" ht="10.5" customHeight="1">
      <c r="A197" s="463" t="s">
        <v>59</v>
      </c>
      <c r="B197" s="465">
        <f>B195+1</f>
        <v>38741</v>
      </c>
      <c r="C197" s="293">
        <f>SUM(D197:J198)</f>
        <v>65</v>
      </c>
      <c r="D197" s="284">
        <v>50</v>
      </c>
      <c r="E197" s="80"/>
      <c r="F197" s="80"/>
      <c r="G197" s="80"/>
      <c r="H197" s="80"/>
      <c r="I197" s="80"/>
      <c r="J197" s="81"/>
      <c r="K197" s="28" t="s">
        <v>283</v>
      </c>
      <c r="L197" s="30">
        <v>9</v>
      </c>
      <c r="M197" s="82" t="s">
        <v>100</v>
      </c>
      <c r="N197" s="83">
        <v>11</v>
      </c>
      <c r="O197" s="211" t="s">
        <v>29</v>
      </c>
      <c r="P197" s="221"/>
      <c r="Q197" s="318">
        <f>SUM(R197:R198,T197:T198)+SUM(S197:S198)*1.5+SUM(U197:U198)/3+SUM(V197:V198)*0.6</f>
        <v>9</v>
      </c>
      <c r="R197" s="70"/>
      <c r="S197" s="70"/>
      <c r="T197" s="29">
        <v>9</v>
      </c>
      <c r="U197" s="29"/>
      <c r="V197" s="30"/>
      <c r="W197" s="28"/>
      <c r="X197" s="83"/>
      <c r="Y197" s="140"/>
      <c r="Z197" s="185"/>
      <c r="AA197" s="34"/>
      <c r="AB197" s="32">
        <v>50</v>
      </c>
      <c r="AC197" s="33"/>
      <c r="AD197" s="33"/>
      <c r="AE197" s="33"/>
      <c r="AF197" s="33"/>
      <c r="AG197" s="33"/>
      <c r="AH197" s="33"/>
      <c r="AI197" s="34"/>
      <c r="AJ197" s="30"/>
      <c r="AK197" s="180">
        <v>51</v>
      </c>
      <c r="AL197" s="185">
        <v>63</v>
      </c>
      <c r="AM197" s="33">
        <v>60</v>
      </c>
      <c r="AN197" s="33">
        <v>64</v>
      </c>
      <c r="AO197" s="34">
        <f>AN197-AK197</f>
        <v>13</v>
      </c>
      <c r="AP197" s="352"/>
      <c r="AQ197" s="491" t="s">
        <v>174</v>
      </c>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row>
    <row r="198" spans="1:234" ht="10.5" customHeight="1">
      <c r="A198" s="467"/>
      <c r="B198" s="468"/>
      <c r="C198" s="292"/>
      <c r="D198" s="283"/>
      <c r="E198" s="87"/>
      <c r="F198" s="87"/>
      <c r="G198" s="87"/>
      <c r="H198" s="87"/>
      <c r="I198" s="87">
        <v>15</v>
      </c>
      <c r="J198" s="88"/>
      <c r="K198" s="89"/>
      <c r="L198" s="90">
        <v>9</v>
      </c>
      <c r="M198" s="91" t="s">
        <v>97</v>
      </c>
      <c r="N198" s="92">
        <v>20</v>
      </c>
      <c r="O198" s="212" t="s">
        <v>662</v>
      </c>
      <c r="P198" s="222"/>
      <c r="Q198" s="319"/>
      <c r="R198" s="93"/>
      <c r="S198" s="93"/>
      <c r="T198" s="94"/>
      <c r="U198" s="94"/>
      <c r="V198" s="90"/>
      <c r="W198" s="89"/>
      <c r="X198" s="92"/>
      <c r="Y198" s="182"/>
      <c r="Z198" s="184"/>
      <c r="AA198" s="306"/>
      <c r="AB198" s="442"/>
      <c r="AC198" s="349"/>
      <c r="AD198" s="349"/>
      <c r="AE198" s="349"/>
      <c r="AF198" s="349"/>
      <c r="AG198" s="349"/>
      <c r="AH198" s="349">
        <v>15</v>
      </c>
      <c r="AI198" s="306"/>
      <c r="AJ198" s="90">
        <v>6</v>
      </c>
      <c r="AK198" s="182"/>
      <c r="AL198" s="184"/>
      <c r="AM198" s="349"/>
      <c r="AN198" s="349"/>
      <c r="AO198" s="306"/>
      <c r="AP198" s="350"/>
      <c r="AQ198" s="490"/>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c r="EU198" s="95"/>
      <c r="EV198" s="95"/>
      <c r="EW198" s="95"/>
      <c r="EX198" s="95"/>
      <c r="EY198" s="95"/>
      <c r="EZ198" s="95"/>
      <c r="FA198" s="95"/>
      <c r="FB198" s="95"/>
      <c r="FC198" s="95"/>
      <c r="FD198" s="95"/>
      <c r="FE198" s="95"/>
      <c r="FF198" s="95"/>
      <c r="FG198" s="95"/>
      <c r="FH198" s="95"/>
      <c r="FI198" s="95"/>
      <c r="FJ198" s="95"/>
      <c r="FK198" s="95"/>
      <c r="FL198" s="95"/>
      <c r="FM198" s="95"/>
      <c r="FN198" s="95"/>
      <c r="FO198" s="95"/>
      <c r="FP198" s="95"/>
      <c r="FQ198" s="95"/>
      <c r="FR198" s="95"/>
      <c r="FS198" s="95"/>
      <c r="FT198" s="95"/>
      <c r="FU198" s="95"/>
      <c r="FV198" s="95"/>
      <c r="FW198" s="95"/>
      <c r="FX198" s="95"/>
      <c r="FY198" s="95"/>
      <c r="FZ198" s="95"/>
      <c r="GA198" s="95"/>
      <c r="GB198" s="95"/>
      <c r="GC198" s="95"/>
      <c r="GD198" s="95"/>
      <c r="GE198" s="95"/>
      <c r="GF198" s="95"/>
      <c r="GG198" s="95"/>
      <c r="GH198" s="95"/>
      <c r="GI198" s="95"/>
      <c r="GJ198" s="95"/>
      <c r="GK198" s="95"/>
      <c r="GL198" s="95"/>
      <c r="GM198" s="95"/>
      <c r="GN198" s="95"/>
      <c r="GO198" s="95"/>
      <c r="GP198" s="95"/>
      <c r="GQ198" s="95"/>
      <c r="GR198" s="95"/>
      <c r="GS198" s="95"/>
      <c r="GT198" s="95"/>
      <c r="GU198" s="95"/>
      <c r="GV198" s="95"/>
      <c r="GW198" s="95"/>
      <c r="GX198" s="95"/>
      <c r="GY198" s="95"/>
      <c r="GZ198" s="95"/>
      <c r="HA198" s="95"/>
      <c r="HB198" s="95"/>
      <c r="HC198" s="95"/>
      <c r="HD198" s="95"/>
      <c r="HE198" s="95"/>
      <c r="HF198" s="95"/>
      <c r="HG198" s="95"/>
      <c r="HH198" s="95"/>
      <c r="HI198" s="95"/>
      <c r="HJ198" s="95"/>
      <c r="HK198" s="95"/>
      <c r="HL198" s="95"/>
      <c r="HM198" s="95"/>
      <c r="HN198" s="95"/>
      <c r="HO198" s="95"/>
      <c r="HP198" s="95"/>
      <c r="HQ198" s="95"/>
      <c r="HR198" s="95"/>
      <c r="HS198" s="95"/>
      <c r="HT198" s="95"/>
      <c r="HU198" s="95"/>
      <c r="HV198" s="95"/>
      <c r="HW198" s="95"/>
      <c r="HX198" s="95"/>
      <c r="HY198" s="95"/>
      <c r="HZ198" s="95"/>
    </row>
    <row r="199" spans="1:234" s="95" customFormat="1" ht="10.5" customHeight="1">
      <c r="A199" s="463" t="s">
        <v>60</v>
      </c>
      <c r="B199" s="465">
        <f>B197+1</f>
        <v>38742</v>
      </c>
      <c r="C199" s="293">
        <f>SUM(D199:J200)</f>
        <v>91</v>
      </c>
      <c r="D199" s="284"/>
      <c r="E199" s="80"/>
      <c r="F199" s="80"/>
      <c r="G199" s="80"/>
      <c r="H199" s="80"/>
      <c r="I199" s="80"/>
      <c r="J199" s="81"/>
      <c r="K199" s="28"/>
      <c r="L199" s="30"/>
      <c r="M199" s="82"/>
      <c r="N199" s="83"/>
      <c r="O199" s="211"/>
      <c r="P199" s="221"/>
      <c r="Q199" s="318">
        <f>SUM(R199:R200,T199:T200)+SUM(S199:S200)*1.5+SUM(U199:U200)/3+SUM(V199:V200)*0.6</f>
        <v>18</v>
      </c>
      <c r="R199" s="70"/>
      <c r="S199" s="70"/>
      <c r="T199" s="29"/>
      <c r="U199" s="29"/>
      <c r="V199" s="30"/>
      <c r="W199" s="28"/>
      <c r="X199" s="83"/>
      <c r="Y199" s="140"/>
      <c r="Z199" s="185"/>
      <c r="AA199" s="34"/>
      <c r="AB199" s="32"/>
      <c r="AC199" s="33"/>
      <c r="AD199" s="33"/>
      <c r="AE199" s="33"/>
      <c r="AF199" s="33"/>
      <c r="AG199" s="33"/>
      <c r="AH199" s="33"/>
      <c r="AI199" s="34"/>
      <c r="AJ199" s="30" t="s">
        <v>548</v>
      </c>
      <c r="AK199" s="180">
        <v>46</v>
      </c>
      <c r="AL199" s="185">
        <v>59</v>
      </c>
      <c r="AM199" s="33">
        <v>58</v>
      </c>
      <c r="AN199" s="33">
        <v>63</v>
      </c>
      <c r="AO199" s="34">
        <f>AN199-AK199</f>
        <v>17</v>
      </c>
      <c r="AP199" s="352"/>
      <c r="AQ199" s="491" t="s">
        <v>175</v>
      </c>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row>
    <row r="200" spans="1:234" ht="10.5" customHeight="1">
      <c r="A200" s="467"/>
      <c r="B200" s="468"/>
      <c r="C200" s="294"/>
      <c r="D200" s="283">
        <v>86</v>
      </c>
      <c r="E200" s="87">
        <v>5</v>
      </c>
      <c r="F200" s="87"/>
      <c r="G200" s="87"/>
      <c r="H200" s="87"/>
      <c r="I200" s="87"/>
      <c r="J200" s="88"/>
      <c r="K200" s="89" t="s">
        <v>283</v>
      </c>
      <c r="L200" s="90">
        <v>8</v>
      </c>
      <c r="M200" s="91" t="s">
        <v>97</v>
      </c>
      <c r="N200" s="92">
        <v>16</v>
      </c>
      <c r="O200" s="212" t="s">
        <v>29</v>
      </c>
      <c r="P200" s="222"/>
      <c r="Q200" s="319"/>
      <c r="R200" s="93"/>
      <c r="S200" s="93"/>
      <c r="T200" s="94">
        <v>18</v>
      </c>
      <c r="U200" s="94"/>
      <c r="V200" s="90"/>
      <c r="W200" s="89">
        <v>131</v>
      </c>
      <c r="X200" s="92"/>
      <c r="Y200" s="182"/>
      <c r="Z200" s="184"/>
      <c r="AA200" s="306"/>
      <c r="AB200" s="442">
        <v>91</v>
      </c>
      <c r="AC200" s="349"/>
      <c r="AD200" s="349"/>
      <c r="AE200" s="349"/>
      <c r="AF200" s="349"/>
      <c r="AG200" s="349"/>
      <c r="AH200" s="349"/>
      <c r="AI200" s="306"/>
      <c r="AJ200" s="90">
        <v>8</v>
      </c>
      <c r="AK200" s="182"/>
      <c r="AL200" s="184"/>
      <c r="AM200" s="349"/>
      <c r="AN200" s="349"/>
      <c r="AO200" s="306"/>
      <c r="AP200" s="350"/>
      <c r="AQ200" s="490"/>
      <c r="AR200" s="95"/>
      <c r="AS200" s="95"/>
      <c r="AT200" s="95"/>
      <c r="AU200" s="95"/>
      <c r="AV200" s="95"/>
      <c r="AW200" s="95"/>
      <c r="AX200" s="95"/>
      <c r="AY200" s="95"/>
      <c r="AZ200" s="95"/>
      <c r="BA200" s="95"/>
      <c r="BB200" s="95"/>
      <c r="BC200" s="95"/>
      <c r="BD200" s="95"/>
      <c r="BE200" s="95"/>
      <c r="BF200" s="95"/>
      <c r="BG200" s="95"/>
      <c r="BH200" s="95"/>
      <c r="BI200" s="95"/>
      <c r="BJ200" s="95"/>
      <c r="BK200" s="95"/>
      <c r="BL200" s="95"/>
      <c r="BM200" s="95"/>
      <c r="BN200" s="95"/>
      <c r="BO200" s="95"/>
      <c r="BP200" s="95"/>
      <c r="BQ200" s="95"/>
      <c r="BR200" s="95"/>
      <c r="BS200" s="95"/>
      <c r="BT200" s="95"/>
      <c r="BU200" s="95"/>
      <c r="BV200" s="95"/>
      <c r="BW200" s="95"/>
      <c r="BX200" s="95"/>
      <c r="BY200" s="95"/>
      <c r="BZ200" s="95"/>
      <c r="CA200" s="95"/>
      <c r="CB200" s="95"/>
      <c r="CC200" s="95"/>
      <c r="CD200" s="95"/>
      <c r="CE200" s="95"/>
      <c r="CF200" s="95"/>
      <c r="CG200" s="95"/>
      <c r="CH200" s="9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5"/>
      <c r="DF200" s="95"/>
      <c r="DG200" s="95"/>
      <c r="DH200" s="95"/>
      <c r="DI200" s="95"/>
      <c r="DJ200" s="95"/>
      <c r="DK200" s="95"/>
      <c r="DL200" s="95"/>
      <c r="DM200" s="95"/>
      <c r="DN200" s="95"/>
      <c r="DO200" s="95"/>
      <c r="DP200" s="95"/>
      <c r="DQ200" s="95"/>
      <c r="DR200" s="95"/>
      <c r="DS200" s="95"/>
      <c r="DT200" s="95"/>
      <c r="DU200" s="95"/>
      <c r="DV200" s="95"/>
      <c r="DW200" s="95"/>
      <c r="DX200" s="95"/>
      <c r="DY200" s="95"/>
      <c r="DZ200" s="95"/>
      <c r="EA200" s="95"/>
      <c r="EB200" s="95"/>
      <c r="EC200" s="95"/>
      <c r="ED200" s="95"/>
      <c r="EE200" s="95"/>
      <c r="EF200" s="95"/>
      <c r="EG200" s="95"/>
      <c r="EH200" s="95"/>
      <c r="EI200" s="95"/>
      <c r="EJ200" s="95"/>
      <c r="EK200" s="95"/>
      <c r="EL200" s="95"/>
      <c r="EM200" s="95"/>
      <c r="EN200" s="95"/>
      <c r="EO200" s="95"/>
      <c r="EP200" s="95"/>
      <c r="EQ200" s="95"/>
      <c r="ER200" s="95"/>
      <c r="ES200" s="95"/>
      <c r="ET200" s="95"/>
      <c r="EU200" s="95"/>
      <c r="EV200" s="95"/>
      <c r="EW200" s="95"/>
      <c r="EX200" s="95"/>
      <c r="EY200" s="95"/>
      <c r="EZ200" s="95"/>
      <c r="FA200" s="95"/>
      <c r="FB200" s="95"/>
      <c r="FC200" s="95"/>
      <c r="FD200" s="95"/>
      <c r="FE200" s="95"/>
      <c r="FF200" s="95"/>
      <c r="FG200" s="95"/>
      <c r="FH200" s="95"/>
      <c r="FI200" s="95"/>
      <c r="FJ200" s="95"/>
      <c r="FK200" s="95"/>
      <c r="FL200" s="95"/>
      <c r="FM200" s="95"/>
      <c r="FN200" s="95"/>
      <c r="FO200" s="95"/>
      <c r="FP200" s="95"/>
      <c r="FQ200" s="95"/>
      <c r="FR200" s="95"/>
      <c r="FS200" s="95"/>
      <c r="FT200" s="95"/>
      <c r="FU200" s="95"/>
      <c r="FV200" s="95"/>
      <c r="FW200" s="95"/>
      <c r="FX200" s="95"/>
      <c r="FY200" s="95"/>
      <c r="FZ200" s="95"/>
      <c r="GA200" s="95"/>
      <c r="GB200" s="95"/>
      <c r="GC200" s="95"/>
      <c r="GD200" s="95"/>
      <c r="GE200" s="95"/>
      <c r="GF200" s="95"/>
      <c r="GG200" s="95"/>
      <c r="GH200" s="95"/>
      <c r="GI200" s="95"/>
      <c r="GJ200" s="95"/>
      <c r="GK200" s="95"/>
      <c r="GL200" s="95"/>
      <c r="GM200" s="95"/>
      <c r="GN200" s="95"/>
      <c r="GO200" s="95"/>
      <c r="GP200" s="95"/>
      <c r="GQ200" s="95"/>
      <c r="GR200" s="95"/>
      <c r="GS200" s="95"/>
      <c r="GT200" s="95"/>
      <c r="GU200" s="95"/>
      <c r="GV200" s="95"/>
      <c r="GW200" s="95"/>
      <c r="GX200" s="95"/>
      <c r="GY200" s="95"/>
      <c r="GZ200" s="95"/>
      <c r="HA200" s="95"/>
      <c r="HB200" s="95"/>
      <c r="HC200" s="95"/>
      <c r="HD200" s="95"/>
      <c r="HE200" s="95"/>
      <c r="HF200" s="95"/>
      <c r="HG200" s="95"/>
      <c r="HH200" s="95"/>
      <c r="HI200" s="95"/>
      <c r="HJ200" s="95"/>
      <c r="HK200" s="95"/>
      <c r="HL200" s="95"/>
      <c r="HM200" s="95"/>
      <c r="HN200" s="95"/>
      <c r="HO200" s="95"/>
      <c r="HP200" s="95"/>
      <c r="HQ200" s="95"/>
      <c r="HR200" s="95"/>
      <c r="HS200" s="95"/>
      <c r="HT200" s="95"/>
      <c r="HU200" s="95"/>
      <c r="HV200" s="95"/>
      <c r="HW200" s="95"/>
      <c r="HX200" s="95"/>
      <c r="HY200" s="95"/>
      <c r="HZ200" s="95"/>
    </row>
    <row r="201" spans="1:234" s="95" customFormat="1" ht="10.5" customHeight="1">
      <c r="A201" s="463" t="s">
        <v>61</v>
      </c>
      <c r="B201" s="465">
        <f>B199+1</f>
        <v>38743</v>
      </c>
      <c r="C201" s="293">
        <f>SUM(D201:J202)</f>
        <v>55</v>
      </c>
      <c r="D201" s="285">
        <v>20</v>
      </c>
      <c r="E201" s="96"/>
      <c r="F201" s="80"/>
      <c r="G201" s="80"/>
      <c r="H201" s="80"/>
      <c r="I201" s="96">
        <v>35</v>
      </c>
      <c r="J201" s="81"/>
      <c r="K201" s="28" t="s">
        <v>98</v>
      </c>
      <c r="L201" s="99">
        <v>7</v>
      </c>
      <c r="M201" s="82" t="s">
        <v>100</v>
      </c>
      <c r="N201" s="83">
        <v>11</v>
      </c>
      <c r="O201" s="213" t="s">
        <v>411</v>
      </c>
      <c r="P201" s="221"/>
      <c r="Q201" s="318">
        <f>SUM(R201:R202,T201:T202)+SUM(S201:S202)*1.5+SUM(U201:U202)/3+SUM(V201:V202)*0.6</f>
        <v>5</v>
      </c>
      <c r="R201" s="70"/>
      <c r="S201" s="70"/>
      <c r="T201" s="29">
        <v>5</v>
      </c>
      <c r="U201" s="29"/>
      <c r="V201" s="30"/>
      <c r="W201" s="28"/>
      <c r="X201" s="83"/>
      <c r="Y201" s="140"/>
      <c r="Z201" s="185"/>
      <c r="AA201" s="34"/>
      <c r="AB201" s="32">
        <v>31</v>
      </c>
      <c r="AC201" s="33"/>
      <c r="AD201" s="33"/>
      <c r="AE201" s="33"/>
      <c r="AF201" s="33"/>
      <c r="AG201" s="33"/>
      <c r="AH201" s="33">
        <v>24</v>
      </c>
      <c r="AI201" s="34"/>
      <c r="AJ201" s="30"/>
      <c r="AK201" s="180">
        <v>50</v>
      </c>
      <c r="AL201" s="185">
        <v>74</v>
      </c>
      <c r="AM201" s="33">
        <v>66</v>
      </c>
      <c r="AN201" s="33">
        <v>63</v>
      </c>
      <c r="AO201" s="34">
        <f>AN201-AK201</f>
        <v>13</v>
      </c>
      <c r="AP201" s="352"/>
      <c r="AQ201" s="491" t="s">
        <v>412</v>
      </c>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row>
    <row r="202" spans="1:234" ht="10.5" customHeight="1">
      <c r="A202" s="467"/>
      <c r="B202" s="468"/>
      <c r="C202" s="294"/>
      <c r="D202" s="286"/>
      <c r="E202" s="97"/>
      <c r="F202" s="87"/>
      <c r="G202" s="87"/>
      <c r="H202" s="87"/>
      <c r="I202" s="97"/>
      <c r="J202" s="88"/>
      <c r="K202" s="89"/>
      <c r="L202" s="101"/>
      <c r="M202" s="91"/>
      <c r="N202" s="92"/>
      <c r="O202" s="212"/>
      <c r="P202" s="222"/>
      <c r="Q202" s="319"/>
      <c r="R202" s="93"/>
      <c r="S202" s="93"/>
      <c r="T202" s="94"/>
      <c r="U202" s="94"/>
      <c r="V202" s="90"/>
      <c r="W202" s="89"/>
      <c r="X202" s="92"/>
      <c r="Y202" s="182"/>
      <c r="Z202" s="184"/>
      <c r="AA202" s="306"/>
      <c r="AB202" s="442"/>
      <c r="AC202" s="349"/>
      <c r="AD202" s="349"/>
      <c r="AE202" s="349"/>
      <c r="AF202" s="349"/>
      <c r="AG202" s="349"/>
      <c r="AH202" s="349"/>
      <c r="AI202" s="306"/>
      <c r="AJ202" s="90">
        <v>8</v>
      </c>
      <c r="AK202" s="182"/>
      <c r="AL202" s="184"/>
      <c r="AM202" s="349"/>
      <c r="AN202" s="349"/>
      <c r="AO202" s="306"/>
      <c r="AP202" s="350"/>
      <c r="AQ202" s="490"/>
      <c r="AR202" s="95"/>
      <c r="AS202" s="95"/>
      <c r="AT202" s="95"/>
      <c r="AU202" s="95"/>
      <c r="AV202" s="95"/>
      <c r="AW202" s="95"/>
      <c r="AX202" s="95"/>
      <c r="AY202" s="95"/>
      <c r="AZ202" s="95"/>
      <c r="BA202" s="95"/>
      <c r="BB202" s="95"/>
      <c r="BC202" s="95"/>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c r="CK202" s="95"/>
      <c r="CL202" s="95"/>
      <c r="CM202" s="95"/>
      <c r="CN202" s="95"/>
      <c r="CO202" s="95"/>
      <c r="CP202" s="95"/>
      <c r="CQ202" s="95"/>
      <c r="CR202" s="95"/>
      <c r="CS202" s="95"/>
      <c r="CT202" s="95"/>
      <c r="CU202" s="95"/>
      <c r="CV202" s="95"/>
      <c r="CW202" s="95"/>
      <c r="CX202" s="95"/>
      <c r="CY202" s="95"/>
      <c r="CZ202" s="95"/>
      <c r="DA202" s="95"/>
      <c r="DB202" s="95"/>
      <c r="DC202" s="95"/>
      <c r="DD202" s="95"/>
      <c r="DE202" s="95"/>
      <c r="DF202" s="95"/>
      <c r="DG202" s="95"/>
      <c r="DH202" s="95"/>
      <c r="DI202" s="95"/>
      <c r="DJ202" s="95"/>
      <c r="DK202" s="95"/>
      <c r="DL202" s="95"/>
      <c r="DM202" s="95"/>
      <c r="DN202" s="95"/>
      <c r="DO202" s="95"/>
      <c r="DP202" s="95"/>
      <c r="DQ202" s="95"/>
      <c r="DR202" s="95"/>
      <c r="DS202" s="95"/>
      <c r="DT202" s="95"/>
      <c r="DU202" s="95"/>
      <c r="DV202" s="95"/>
      <c r="DW202" s="95"/>
      <c r="DX202" s="95"/>
      <c r="DY202" s="95"/>
      <c r="DZ202" s="95"/>
      <c r="EA202" s="95"/>
      <c r="EB202" s="95"/>
      <c r="EC202" s="95"/>
      <c r="ED202" s="95"/>
      <c r="EE202" s="95"/>
      <c r="EF202" s="95"/>
      <c r="EG202" s="95"/>
      <c r="EH202" s="95"/>
      <c r="EI202" s="95"/>
      <c r="EJ202" s="95"/>
      <c r="EK202" s="95"/>
      <c r="EL202" s="95"/>
      <c r="EM202" s="95"/>
      <c r="EN202" s="95"/>
      <c r="EO202" s="95"/>
      <c r="EP202" s="95"/>
      <c r="EQ202" s="95"/>
      <c r="ER202" s="95"/>
      <c r="ES202" s="95"/>
      <c r="ET202" s="95"/>
      <c r="EU202" s="95"/>
      <c r="EV202" s="95"/>
      <c r="EW202" s="95"/>
      <c r="EX202" s="95"/>
      <c r="EY202" s="95"/>
      <c r="EZ202" s="95"/>
      <c r="FA202" s="95"/>
      <c r="FB202" s="95"/>
      <c r="FC202" s="95"/>
      <c r="FD202" s="95"/>
      <c r="FE202" s="95"/>
      <c r="FF202" s="95"/>
      <c r="FG202" s="95"/>
      <c r="FH202" s="95"/>
      <c r="FI202" s="95"/>
      <c r="FJ202" s="95"/>
      <c r="FK202" s="95"/>
      <c r="FL202" s="95"/>
      <c r="FM202" s="95"/>
      <c r="FN202" s="95"/>
      <c r="FO202" s="95"/>
      <c r="FP202" s="95"/>
      <c r="FQ202" s="95"/>
      <c r="FR202" s="95"/>
      <c r="FS202" s="95"/>
      <c r="FT202" s="95"/>
      <c r="FU202" s="95"/>
      <c r="FV202" s="95"/>
      <c r="FW202" s="95"/>
      <c r="FX202" s="95"/>
      <c r="FY202" s="95"/>
      <c r="FZ202" s="95"/>
      <c r="GA202" s="95"/>
      <c r="GB202" s="95"/>
      <c r="GC202" s="95"/>
      <c r="GD202" s="95"/>
      <c r="GE202" s="95"/>
      <c r="GF202" s="95"/>
      <c r="GG202" s="95"/>
      <c r="GH202" s="95"/>
      <c r="GI202" s="95"/>
      <c r="GJ202" s="95"/>
      <c r="GK202" s="95"/>
      <c r="GL202" s="95"/>
      <c r="GM202" s="95"/>
      <c r="GN202" s="95"/>
      <c r="GO202" s="95"/>
      <c r="GP202" s="95"/>
      <c r="GQ202" s="95"/>
      <c r="GR202" s="95"/>
      <c r="GS202" s="95"/>
      <c r="GT202" s="95"/>
      <c r="GU202" s="95"/>
      <c r="GV202" s="95"/>
      <c r="GW202" s="95"/>
      <c r="GX202" s="95"/>
      <c r="GY202" s="95"/>
      <c r="GZ202" s="95"/>
      <c r="HA202" s="95"/>
      <c r="HB202" s="95"/>
      <c r="HC202" s="95"/>
      <c r="HD202" s="95"/>
      <c r="HE202" s="95"/>
      <c r="HF202" s="95"/>
      <c r="HG202" s="95"/>
      <c r="HH202" s="95"/>
      <c r="HI202" s="95"/>
      <c r="HJ202" s="95"/>
      <c r="HK202" s="95"/>
      <c r="HL202" s="95"/>
      <c r="HM202" s="95"/>
      <c r="HN202" s="95"/>
      <c r="HO202" s="95"/>
      <c r="HP202" s="95"/>
      <c r="HQ202" s="95"/>
      <c r="HR202" s="95"/>
      <c r="HS202" s="95"/>
      <c r="HT202" s="95"/>
      <c r="HU202" s="95"/>
      <c r="HV202" s="95"/>
      <c r="HW202" s="95"/>
      <c r="HX202" s="95"/>
      <c r="HY202" s="95"/>
      <c r="HZ202" s="95"/>
    </row>
    <row r="203" spans="1:234" s="95" customFormat="1" ht="10.5" customHeight="1">
      <c r="A203" s="463" t="s">
        <v>62</v>
      </c>
      <c r="B203" s="465">
        <f>B201+1</f>
        <v>38744</v>
      </c>
      <c r="C203" s="293">
        <f>SUM(D203:J204)</f>
        <v>147</v>
      </c>
      <c r="D203" s="285">
        <v>32</v>
      </c>
      <c r="E203" s="96"/>
      <c r="F203" s="80"/>
      <c r="G203" s="80"/>
      <c r="H203" s="80"/>
      <c r="I203" s="80"/>
      <c r="J203" s="98"/>
      <c r="K203" s="28" t="s">
        <v>98</v>
      </c>
      <c r="L203" s="30">
        <v>8</v>
      </c>
      <c r="M203" s="82" t="s">
        <v>131</v>
      </c>
      <c r="N203" s="83">
        <v>9</v>
      </c>
      <c r="O203" s="211" t="s">
        <v>50</v>
      </c>
      <c r="P203" s="221"/>
      <c r="Q203" s="318">
        <f>SUM(R203:R204,T203:T204)+SUM(S203:S204)*1.5+SUM(U203:U204)/3+SUM(V203:V204)*0.6</f>
        <v>14.5</v>
      </c>
      <c r="R203" s="70"/>
      <c r="S203" s="70"/>
      <c r="T203" s="29">
        <v>6</v>
      </c>
      <c r="U203" s="29"/>
      <c r="V203" s="30"/>
      <c r="W203" s="28"/>
      <c r="X203" s="83"/>
      <c r="Y203" s="180"/>
      <c r="Z203" s="307"/>
      <c r="AA203" s="54"/>
      <c r="AB203" s="38">
        <v>32</v>
      </c>
      <c r="AC203" s="37"/>
      <c r="AD203" s="37"/>
      <c r="AE203" s="37"/>
      <c r="AF203" s="37"/>
      <c r="AG203" s="37"/>
      <c r="AH203" s="37"/>
      <c r="AI203" s="54"/>
      <c r="AJ203" s="30"/>
      <c r="AK203" s="180">
        <v>51</v>
      </c>
      <c r="AL203" s="185">
        <v>64</v>
      </c>
      <c r="AM203" s="33">
        <v>58</v>
      </c>
      <c r="AN203" s="33">
        <v>62</v>
      </c>
      <c r="AO203" s="34">
        <f>AN203-AK203</f>
        <v>11</v>
      </c>
      <c r="AP203" s="352"/>
      <c r="AQ203" s="491" t="s">
        <v>414</v>
      </c>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c r="GX203" s="59"/>
      <c r="GY203" s="59"/>
      <c r="GZ203" s="59"/>
      <c r="HA203" s="59"/>
      <c r="HB203" s="59"/>
      <c r="HC203" s="59"/>
      <c r="HD203" s="59"/>
      <c r="HE203" s="59"/>
      <c r="HF203" s="59"/>
      <c r="HG203" s="59"/>
      <c r="HH203" s="59"/>
      <c r="HI203" s="59"/>
      <c r="HJ203" s="59"/>
      <c r="HK203" s="59"/>
      <c r="HL203" s="59"/>
      <c r="HM203" s="59"/>
      <c r="HN203" s="59"/>
      <c r="HO203" s="59"/>
      <c r="HP203" s="59"/>
      <c r="HQ203" s="59"/>
      <c r="HR203" s="59"/>
      <c r="HS203" s="59"/>
      <c r="HT203" s="59"/>
      <c r="HU203" s="59"/>
      <c r="HV203" s="59"/>
      <c r="HW203" s="59"/>
      <c r="HX203" s="59"/>
      <c r="HY203" s="59"/>
      <c r="HZ203" s="59"/>
    </row>
    <row r="204" spans="1:234" ht="10.5" customHeight="1">
      <c r="A204" s="467"/>
      <c r="B204" s="468"/>
      <c r="C204" s="294"/>
      <c r="D204" s="286">
        <v>95</v>
      </c>
      <c r="E204" s="97">
        <v>15</v>
      </c>
      <c r="F204" s="87">
        <v>5</v>
      </c>
      <c r="G204" s="87"/>
      <c r="H204" s="87"/>
      <c r="I204" s="87"/>
      <c r="J204" s="100"/>
      <c r="K204" s="89" t="s">
        <v>124</v>
      </c>
      <c r="L204" s="90">
        <v>9</v>
      </c>
      <c r="M204" s="91" t="s">
        <v>97</v>
      </c>
      <c r="N204" s="92">
        <v>18</v>
      </c>
      <c r="O204" s="212" t="s">
        <v>413</v>
      </c>
      <c r="P204" s="222"/>
      <c r="Q204" s="319"/>
      <c r="R204" s="93"/>
      <c r="S204" s="93">
        <v>5</v>
      </c>
      <c r="T204" s="94">
        <v>1</v>
      </c>
      <c r="U204" s="94"/>
      <c r="V204" s="90"/>
      <c r="W204" s="89">
        <v>144</v>
      </c>
      <c r="X204" s="92"/>
      <c r="Y204" s="182"/>
      <c r="Z204" s="184"/>
      <c r="AA204" s="309">
        <v>5</v>
      </c>
      <c r="AB204" s="443">
        <v>5</v>
      </c>
      <c r="AC204" s="444">
        <v>55</v>
      </c>
      <c r="AD204" s="444"/>
      <c r="AE204" s="444"/>
      <c r="AF204" s="444"/>
      <c r="AG204" s="444"/>
      <c r="AH204" s="444"/>
      <c r="AI204" s="309">
        <v>55</v>
      </c>
      <c r="AJ204" s="90">
        <v>8</v>
      </c>
      <c r="AK204" s="182"/>
      <c r="AL204" s="184"/>
      <c r="AM204" s="349"/>
      <c r="AN204" s="349"/>
      <c r="AO204" s="306"/>
      <c r="AP204" s="350"/>
      <c r="AQ204" s="490"/>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c r="BN204" s="95"/>
      <c r="BO204" s="95"/>
      <c r="BP204" s="95"/>
      <c r="BQ204" s="95"/>
      <c r="BR204" s="95"/>
      <c r="BS204" s="95"/>
      <c r="BT204" s="95"/>
      <c r="BU204" s="95"/>
      <c r="BV204" s="95"/>
      <c r="BW204" s="95"/>
      <c r="BX204" s="95"/>
      <c r="BY204" s="95"/>
      <c r="BZ204" s="95"/>
      <c r="CA204" s="95"/>
      <c r="CB204" s="95"/>
      <c r="CC204" s="95"/>
      <c r="CD204" s="95"/>
      <c r="CE204" s="95"/>
      <c r="CF204" s="95"/>
      <c r="CG204" s="95"/>
      <c r="CH204" s="95"/>
      <c r="CI204" s="95"/>
      <c r="CJ204" s="95"/>
      <c r="CK204" s="95"/>
      <c r="CL204" s="95"/>
      <c r="CM204" s="95"/>
      <c r="CN204" s="95"/>
      <c r="CO204" s="95"/>
      <c r="CP204" s="95"/>
      <c r="CQ204" s="95"/>
      <c r="CR204" s="95"/>
      <c r="CS204" s="95"/>
      <c r="CT204" s="95"/>
      <c r="CU204" s="95"/>
      <c r="CV204" s="95"/>
      <c r="CW204" s="95"/>
      <c r="CX204" s="95"/>
      <c r="CY204" s="95"/>
      <c r="CZ204" s="95"/>
      <c r="DA204" s="95"/>
      <c r="DB204" s="95"/>
      <c r="DC204" s="95"/>
      <c r="DD204" s="95"/>
      <c r="DE204" s="95"/>
      <c r="DF204" s="95"/>
      <c r="DG204" s="95"/>
      <c r="DH204" s="95"/>
      <c r="DI204" s="95"/>
      <c r="DJ204" s="95"/>
      <c r="DK204" s="95"/>
      <c r="DL204" s="95"/>
      <c r="DM204" s="95"/>
      <c r="DN204" s="95"/>
      <c r="DO204" s="95"/>
      <c r="DP204" s="95"/>
      <c r="DQ204" s="95"/>
      <c r="DR204" s="95"/>
      <c r="DS204" s="95"/>
      <c r="DT204" s="95"/>
      <c r="DU204" s="95"/>
      <c r="DV204" s="95"/>
      <c r="DW204" s="95"/>
      <c r="DX204" s="95"/>
      <c r="DY204" s="95"/>
      <c r="DZ204" s="95"/>
      <c r="EA204" s="95"/>
      <c r="EB204" s="95"/>
      <c r="EC204" s="95"/>
      <c r="ED204" s="95"/>
      <c r="EE204" s="95"/>
      <c r="EF204" s="95"/>
      <c r="EG204" s="95"/>
      <c r="EH204" s="95"/>
      <c r="EI204" s="95"/>
      <c r="EJ204" s="95"/>
      <c r="EK204" s="95"/>
      <c r="EL204" s="95"/>
      <c r="EM204" s="95"/>
      <c r="EN204" s="95"/>
      <c r="EO204" s="95"/>
      <c r="EP204" s="95"/>
      <c r="EQ204" s="95"/>
      <c r="ER204" s="95"/>
      <c r="ES204" s="95"/>
      <c r="ET204" s="95"/>
      <c r="EU204" s="95"/>
      <c r="EV204" s="95"/>
      <c r="EW204" s="95"/>
      <c r="EX204" s="95"/>
      <c r="EY204" s="95"/>
      <c r="EZ204" s="95"/>
      <c r="FA204" s="95"/>
      <c r="FB204" s="95"/>
      <c r="FC204" s="95"/>
      <c r="FD204" s="95"/>
      <c r="FE204" s="95"/>
      <c r="FF204" s="95"/>
      <c r="FG204" s="95"/>
      <c r="FH204" s="95"/>
      <c r="FI204" s="95"/>
      <c r="FJ204" s="95"/>
      <c r="FK204" s="95"/>
      <c r="FL204" s="95"/>
      <c r="FM204" s="95"/>
      <c r="FN204" s="95"/>
      <c r="FO204" s="95"/>
      <c r="FP204" s="95"/>
      <c r="FQ204" s="95"/>
      <c r="FR204" s="95"/>
      <c r="FS204" s="95"/>
      <c r="FT204" s="95"/>
      <c r="FU204" s="95"/>
      <c r="FV204" s="95"/>
      <c r="FW204" s="95"/>
      <c r="FX204" s="95"/>
      <c r="FY204" s="95"/>
      <c r="FZ204" s="95"/>
      <c r="GA204" s="95"/>
      <c r="GB204" s="95"/>
      <c r="GC204" s="95"/>
      <c r="GD204" s="95"/>
      <c r="GE204" s="95"/>
      <c r="GF204" s="95"/>
      <c r="GG204" s="95"/>
      <c r="GH204" s="95"/>
      <c r="GI204" s="95"/>
      <c r="GJ204" s="95"/>
      <c r="GK204" s="95"/>
      <c r="GL204" s="95"/>
      <c r="GM204" s="95"/>
      <c r="GN204" s="95"/>
      <c r="GO204" s="95"/>
      <c r="GP204" s="95"/>
      <c r="GQ204" s="95"/>
      <c r="GR204" s="95"/>
      <c r="GS204" s="95"/>
      <c r="GT204" s="95"/>
      <c r="GU204" s="95"/>
      <c r="GV204" s="95"/>
      <c r="GW204" s="95"/>
      <c r="GX204" s="95"/>
      <c r="GY204" s="95"/>
      <c r="GZ204" s="95"/>
      <c r="HA204" s="95"/>
      <c r="HB204" s="95"/>
      <c r="HC204" s="95"/>
      <c r="HD204" s="95"/>
      <c r="HE204" s="95"/>
      <c r="HF204" s="95"/>
      <c r="HG204" s="95"/>
      <c r="HH204" s="95"/>
      <c r="HI204" s="95"/>
      <c r="HJ204" s="95"/>
      <c r="HK204" s="95"/>
      <c r="HL204" s="95"/>
      <c r="HM204" s="95"/>
      <c r="HN204" s="95"/>
      <c r="HO204" s="95"/>
      <c r="HP204" s="95"/>
      <c r="HQ204" s="95"/>
      <c r="HR204" s="95"/>
      <c r="HS204" s="95"/>
      <c r="HT204" s="95"/>
      <c r="HU204" s="95"/>
      <c r="HV204" s="95"/>
      <c r="HW204" s="95"/>
      <c r="HX204" s="95"/>
      <c r="HY204" s="95"/>
      <c r="HZ204" s="95"/>
    </row>
    <row r="205" spans="1:234" s="95" customFormat="1" ht="10.5" customHeight="1">
      <c r="A205" s="463" t="s">
        <v>63</v>
      </c>
      <c r="B205" s="465">
        <f>B203+1</f>
        <v>38745</v>
      </c>
      <c r="C205" s="293">
        <f>SUM(D205:J206)</f>
        <v>141</v>
      </c>
      <c r="D205" s="284">
        <v>44</v>
      </c>
      <c r="E205" s="80"/>
      <c r="F205" s="80">
        <v>6</v>
      </c>
      <c r="G205" s="80">
        <v>20</v>
      </c>
      <c r="H205" s="80"/>
      <c r="I205" s="80"/>
      <c r="J205" s="81"/>
      <c r="K205" s="28" t="s">
        <v>124</v>
      </c>
      <c r="L205" s="30">
        <v>9</v>
      </c>
      <c r="M205" s="82" t="s">
        <v>100</v>
      </c>
      <c r="N205" s="83">
        <v>11</v>
      </c>
      <c r="O205" s="211" t="s">
        <v>415</v>
      </c>
      <c r="P205" s="221"/>
      <c r="Q205" s="318">
        <f>SUM(R205:R206,T205:T206)+SUM(S205:S206)*1.5+SUM(U205:U206)/3+SUM(V205:V206)*0.6</f>
        <v>23.9</v>
      </c>
      <c r="R205" s="70"/>
      <c r="S205" s="70">
        <v>7</v>
      </c>
      <c r="T205" s="29">
        <v>3</v>
      </c>
      <c r="U205" s="29"/>
      <c r="V205" s="30"/>
      <c r="W205" s="28"/>
      <c r="X205" s="83">
        <v>185</v>
      </c>
      <c r="Y205" s="140"/>
      <c r="Z205" s="185"/>
      <c r="AA205" s="34">
        <v>4</v>
      </c>
      <c r="AB205" s="32">
        <v>35</v>
      </c>
      <c r="AC205" s="33">
        <v>35</v>
      </c>
      <c r="AD205" s="33"/>
      <c r="AE205" s="33"/>
      <c r="AF205" s="33"/>
      <c r="AG205" s="33"/>
      <c r="AH205" s="33"/>
      <c r="AI205" s="34"/>
      <c r="AJ205" s="30"/>
      <c r="AK205" s="180">
        <v>55</v>
      </c>
      <c r="AL205" s="185">
        <v>72</v>
      </c>
      <c r="AM205" s="33">
        <v>77</v>
      </c>
      <c r="AN205" s="33">
        <v>72</v>
      </c>
      <c r="AO205" s="34">
        <f>AN205-AK205</f>
        <v>17</v>
      </c>
      <c r="AP205" s="352"/>
      <c r="AQ205" s="491" t="s">
        <v>416</v>
      </c>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c r="FW205" s="59"/>
      <c r="FX205" s="59"/>
      <c r="FY205" s="59"/>
      <c r="FZ205" s="59"/>
      <c r="GA205" s="59"/>
      <c r="GB205" s="59"/>
      <c r="GC205" s="59"/>
      <c r="GD205" s="59"/>
      <c r="GE205" s="59"/>
      <c r="GF205" s="59"/>
      <c r="GG205" s="59"/>
      <c r="GH205" s="59"/>
      <c r="GI205" s="59"/>
      <c r="GJ205" s="59"/>
      <c r="GK205" s="59"/>
      <c r="GL205" s="59"/>
      <c r="GM205" s="59"/>
      <c r="GN205" s="59"/>
      <c r="GO205" s="59"/>
      <c r="GP205" s="59"/>
      <c r="GQ205" s="59"/>
      <c r="GR205" s="59"/>
      <c r="GS205" s="59"/>
      <c r="GT205" s="59"/>
      <c r="GU205" s="59"/>
      <c r="GV205" s="59"/>
      <c r="GW205" s="59"/>
      <c r="GX205" s="59"/>
      <c r="GY205" s="59"/>
      <c r="GZ205" s="59"/>
      <c r="HA205" s="59"/>
      <c r="HB205" s="59"/>
      <c r="HC205" s="59"/>
      <c r="HD205" s="59"/>
      <c r="HE205" s="59"/>
      <c r="HF205" s="59"/>
      <c r="HG205" s="59"/>
      <c r="HH205" s="59"/>
      <c r="HI205" s="59"/>
      <c r="HJ205" s="59"/>
      <c r="HK205" s="59"/>
      <c r="HL205" s="59"/>
      <c r="HM205" s="59"/>
      <c r="HN205" s="59"/>
      <c r="HO205" s="59"/>
      <c r="HP205" s="59"/>
      <c r="HQ205" s="59"/>
      <c r="HR205" s="59"/>
      <c r="HS205" s="59"/>
      <c r="HT205" s="59"/>
      <c r="HU205" s="59"/>
      <c r="HV205" s="59"/>
      <c r="HW205" s="59"/>
      <c r="HX205" s="59"/>
      <c r="HY205" s="59"/>
      <c r="HZ205" s="59"/>
    </row>
    <row r="206" spans="1:234" ht="10.5" customHeight="1">
      <c r="A206" s="467"/>
      <c r="B206" s="468"/>
      <c r="C206" s="294"/>
      <c r="D206" s="283">
        <v>71</v>
      </c>
      <c r="E206" s="87"/>
      <c r="F206" s="87"/>
      <c r="G206" s="87"/>
      <c r="H206" s="87"/>
      <c r="I206" s="87"/>
      <c r="J206" s="88"/>
      <c r="K206" s="89" t="s">
        <v>98</v>
      </c>
      <c r="L206" s="90">
        <v>9</v>
      </c>
      <c r="M206" s="91" t="s">
        <v>97</v>
      </c>
      <c r="N206" s="92">
        <v>18</v>
      </c>
      <c r="O206" s="212" t="s">
        <v>205</v>
      </c>
      <c r="P206" s="222"/>
      <c r="Q206" s="319"/>
      <c r="R206" s="93"/>
      <c r="S206" s="93"/>
      <c r="T206" s="94">
        <v>2</v>
      </c>
      <c r="U206" s="94"/>
      <c r="V206" s="90">
        <v>14</v>
      </c>
      <c r="W206" s="89">
        <v>126</v>
      </c>
      <c r="X206" s="92"/>
      <c r="Y206" s="182"/>
      <c r="Z206" s="184"/>
      <c r="AA206" s="306"/>
      <c r="AB206" s="442">
        <v>11</v>
      </c>
      <c r="AC206" s="349"/>
      <c r="AD206" s="349">
        <v>60</v>
      </c>
      <c r="AE206" s="349"/>
      <c r="AF206" s="349"/>
      <c r="AG206" s="349"/>
      <c r="AH206" s="349"/>
      <c r="AI206" s="306"/>
      <c r="AJ206" s="90">
        <v>9</v>
      </c>
      <c r="AK206" s="183"/>
      <c r="AL206" s="184"/>
      <c r="AM206" s="349"/>
      <c r="AN206" s="349"/>
      <c r="AO206" s="306"/>
      <c r="AP206" s="350"/>
      <c r="AQ206" s="490"/>
      <c r="AR206" s="95"/>
      <c r="AS206" s="95"/>
      <c r="AT206" s="95"/>
      <c r="AU206" s="95"/>
      <c r="AV206" s="95"/>
      <c r="AW206" s="95"/>
      <c r="AX206" s="95"/>
      <c r="AY206" s="95"/>
      <c r="AZ206" s="95"/>
      <c r="BA206" s="95"/>
      <c r="BB206" s="95"/>
      <c r="BC206" s="95"/>
      <c r="BD206" s="95"/>
      <c r="BE206" s="95"/>
      <c r="BF206" s="95"/>
      <c r="BG206" s="95"/>
      <c r="BH206" s="95"/>
      <c r="BI206" s="95"/>
      <c r="BJ206" s="95"/>
      <c r="BK206" s="95"/>
      <c r="BL206" s="95"/>
      <c r="BM206" s="95"/>
      <c r="BN206" s="95"/>
      <c r="BO206" s="95"/>
      <c r="BP206" s="95"/>
      <c r="BQ206" s="95"/>
      <c r="BR206" s="95"/>
      <c r="BS206" s="95"/>
      <c r="BT206" s="95"/>
      <c r="BU206" s="95"/>
      <c r="BV206" s="95"/>
      <c r="BW206" s="95"/>
      <c r="BX206" s="95"/>
      <c r="BY206" s="95"/>
      <c r="BZ206" s="95"/>
      <c r="CA206" s="95"/>
      <c r="CB206" s="95"/>
      <c r="CC206" s="95"/>
      <c r="CD206" s="95"/>
      <c r="CE206" s="95"/>
      <c r="CF206" s="95"/>
      <c r="CG206" s="95"/>
      <c r="CH206" s="95"/>
      <c r="CI206" s="95"/>
      <c r="CJ206" s="95"/>
      <c r="CK206" s="95"/>
      <c r="CL206" s="95"/>
      <c r="CM206" s="95"/>
      <c r="CN206" s="95"/>
      <c r="CO206" s="95"/>
      <c r="CP206" s="95"/>
      <c r="CQ206" s="95"/>
      <c r="CR206" s="95"/>
      <c r="CS206" s="95"/>
      <c r="CT206" s="95"/>
      <c r="CU206" s="95"/>
      <c r="CV206" s="95"/>
      <c r="CW206" s="95"/>
      <c r="CX206" s="95"/>
      <c r="CY206" s="95"/>
      <c r="CZ206" s="95"/>
      <c r="DA206" s="95"/>
      <c r="DB206" s="95"/>
      <c r="DC206" s="95"/>
      <c r="DD206" s="95"/>
      <c r="DE206" s="95"/>
      <c r="DF206" s="95"/>
      <c r="DG206" s="95"/>
      <c r="DH206" s="95"/>
      <c r="DI206" s="95"/>
      <c r="DJ206" s="95"/>
      <c r="DK206" s="95"/>
      <c r="DL206" s="95"/>
      <c r="DM206" s="95"/>
      <c r="DN206" s="95"/>
      <c r="DO206" s="95"/>
      <c r="DP206" s="95"/>
      <c r="DQ206" s="95"/>
      <c r="DR206" s="95"/>
      <c r="DS206" s="95"/>
      <c r="DT206" s="95"/>
      <c r="DU206" s="95"/>
      <c r="DV206" s="95"/>
      <c r="DW206" s="95"/>
      <c r="DX206" s="95"/>
      <c r="DY206" s="95"/>
      <c r="DZ206" s="95"/>
      <c r="EA206" s="95"/>
      <c r="EB206" s="95"/>
      <c r="EC206" s="95"/>
      <c r="ED206" s="95"/>
      <c r="EE206" s="95"/>
      <c r="EF206" s="95"/>
      <c r="EG206" s="95"/>
      <c r="EH206" s="95"/>
      <c r="EI206" s="95"/>
      <c r="EJ206" s="95"/>
      <c r="EK206" s="95"/>
      <c r="EL206" s="95"/>
      <c r="EM206" s="95"/>
      <c r="EN206" s="95"/>
      <c r="EO206" s="95"/>
      <c r="EP206" s="95"/>
      <c r="EQ206" s="95"/>
      <c r="ER206" s="95"/>
      <c r="ES206" s="95"/>
      <c r="ET206" s="95"/>
      <c r="EU206" s="95"/>
      <c r="EV206" s="95"/>
      <c r="EW206" s="95"/>
      <c r="EX206" s="95"/>
      <c r="EY206" s="95"/>
      <c r="EZ206" s="95"/>
      <c r="FA206" s="95"/>
      <c r="FB206" s="95"/>
      <c r="FC206" s="95"/>
      <c r="FD206" s="95"/>
      <c r="FE206" s="95"/>
      <c r="FF206" s="95"/>
      <c r="FG206" s="95"/>
      <c r="FH206" s="95"/>
      <c r="FI206" s="95"/>
      <c r="FJ206" s="95"/>
      <c r="FK206" s="95"/>
      <c r="FL206" s="95"/>
      <c r="FM206" s="95"/>
      <c r="FN206" s="95"/>
      <c r="FO206" s="95"/>
      <c r="FP206" s="95"/>
      <c r="FQ206" s="95"/>
      <c r="FR206" s="95"/>
      <c r="FS206" s="95"/>
      <c r="FT206" s="95"/>
      <c r="FU206" s="95"/>
      <c r="FV206" s="95"/>
      <c r="FW206" s="95"/>
      <c r="FX206" s="95"/>
      <c r="FY206" s="95"/>
      <c r="FZ206" s="95"/>
      <c r="GA206" s="95"/>
      <c r="GB206" s="95"/>
      <c r="GC206" s="95"/>
      <c r="GD206" s="95"/>
      <c r="GE206" s="95"/>
      <c r="GF206" s="95"/>
      <c r="GG206" s="95"/>
      <c r="GH206" s="95"/>
      <c r="GI206" s="95"/>
      <c r="GJ206" s="95"/>
      <c r="GK206" s="95"/>
      <c r="GL206" s="95"/>
      <c r="GM206" s="95"/>
      <c r="GN206" s="95"/>
      <c r="GO206" s="95"/>
      <c r="GP206" s="95"/>
      <c r="GQ206" s="95"/>
      <c r="GR206" s="95"/>
      <c r="GS206" s="95"/>
      <c r="GT206" s="95"/>
      <c r="GU206" s="95"/>
      <c r="GV206" s="95"/>
      <c r="GW206" s="95"/>
      <c r="GX206" s="95"/>
      <c r="GY206" s="95"/>
      <c r="GZ206" s="95"/>
      <c r="HA206" s="95"/>
      <c r="HB206" s="95"/>
      <c r="HC206" s="95"/>
      <c r="HD206" s="95"/>
      <c r="HE206" s="95"/>
      <c r="HF206" s="95"/>
      <c r="HG206" s="95"/>
      <c r="HH206" s="95"/>
      <c r="HI206" s="95"/>
      <c r="HJ206" s="95"/>
      <c r="HK206" s="95"/>
      <c r="HL206" s="95"/>
      <c r="HM206" s="95"/>
      <c r="HN206" s="95"/>
      <c r="HO206" s="95"/>
      <c r="HP206" s="95"/>
      <c r="HQ206" s="95"/>
      <c r="HR206" s="95"/>
      <c r="HS206" s="95"/>
      <c r="HT206" s="95"/>
      <c r="HU206" s="95"/>
      <c r="HV206" s="95"/>
      <c r="HW206" s="95"/>
      <c r="HX206" s="95"/>
      <c r="HY206" s="95"/>
      <c r="HZ206" s="95"/>
    </row>
    <row r="207" spans="1:234" s="95" customFormat="1" ht="10.5" customHeight="1">
      <c r="A207" s="463" t="s">
        <v>64</v>
      </c>
      <c r="B207" s="465">
        <f>B205+1</f>
        <v>38746</v>
      </c>
      <c r="C207" s="293">
        <f>SUM(D207:J208)</f>
        <v>164</v>
      </c>
      <c r="D207" s="285">
        <v>159</v>
      </c>
      <c r="E207" s="96">
        <v>5</v>
      </c>
      <c r="F207" s="80"/>
      <c r="G207" s="80"/>
      <c r="H207" s="80"/>
      <c r="I207" s="80"/>
      <c r="J207" s="98"/>
      <c r="K207" s="28" t="s">
        <v>98</v>
      </c>
      <c r="L207" s="99">
        <v>8</v>
      </c>
      <c r="M207" s="82" t="s">
        <v>100</v>
      </c>
      <c r="N207" s="83">
        <v>11</v>
      </c>
      <c r="O207" s="213" t="s">
        <v>417</v>
      </c>
      <c r="P207" s="221"/>
      <c r="Q207" s="320">
        <f>SUM(R207:R208,T207:T208)+SUM(S207:S208)*1.5+SUM(U207:U208)/3+SUM(V207:V208)*0.6</f>
        <v>24.599999999999998</v>
      </c>
      <c r="R207" s="70"/>
      <c r="S207" s="70"/>
      <c r="T207" s="29">
        <v>3</v>
      </c>
      <c r="U207" s="29"/>
      <c r="V207" s="30">
        <v>36</v>
      </c>
      <c r="W207" s="28">
        <v>128</v>
      </c>
      <c r="X207" s="83"/>
      <c r="Y207" s="140"/>
      <c r="Z207" s="185"/>
      <c r="AA207" s="34"/>
      <c r="AB207" s="32">
        <v>12</v>
      </c>
      <c r="AC207" s="33"/>
      <c r="AD207" s="33">
        <v>152</v>
      </c>
      <c r="AE207" s="33"/>
      <c r="AF207" s="33"/>
      <c r="AG207" s="33"/>
      <c r="AH207" s="33"/>
      <c r="AI207" s="34"/>
      <c r="AJ207" s="30"/>
      <c r="AK207" s="180">
        <v>53</v>
      </c>
      <c r="AL207" s="185">
        <v>69</v>
      </c>
      <c r="AM207" s="33">
        <v>69</v>
      </c>
      <c r="AN207" s="351">
        <v>69</v>
      </c>
      <c r="AO207" s="34">
        <f>AN207-AK207</f>
        <v>16</v>
      </c>
      <c r="AP207" s="352"/>
      <c r="AQ207" s="491" t="s">
        <v>421</v>
      </c>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c r="GX207" s="59"/>
      <c r="GY207" s="59"/>
      <c r="GZ207" s="59"/>
      <c r="HA207" s="59"/>
      <c r="HB207" s="59"/>
      <c r="HC207" s="59"/>
      <c r="HD207" s="59"/>
      <c r="HE207" s="59"/>
      <c r="HF207" s="59"/>
      <c r="HG207" s="59"/>
      <c r="HH207" s="59"/>
      <c r="HI207" s="59"/>
      <c r="HJ207" s="59"/>
      <c r="HK207" s="59"/>
      <c r="HL207" s="59"/>
      <c r="HM207" s="59"/>
      <c r="HN207" s="59"/>
      <c r="HO207" s="59"/>
      <c r="HP207" s="59"/>
      <c r="HQ207" s="59"/>
      <c r="HR207" s="59"/>
      <c r="HS207" s="59"/>
      <c r="HT207" s="59"/>
      <c r="HU207" s="59"/>
      <c r="HV207" s="59"/>
      <c r="HW207" s="59"/>
      <c r="HX207" s="59"/>
      <c r="HY207" s="59"/>
      <c r="HZ207" s="59"/>
    </row>
    <row r="208" spans="1:43" ht="10.5" customHeight="1" thickBot="1">
      <c r="A208" s="464"/>
      <c r="B208" s="466"/>
      <c r="C208" s="296"/>
      <c r="D208" s="285"/>
      <c r="E208" s="96"/>
      <c r="J208" s="98"/>
      <c r="L208" s="99"/>
      <c r="Q208" s="318"/>
      <c r="AJ208" s="30">
        <v>9</v>
      </c>
      <c r="AQ208" s="492"/>
    </row>
    <row r="209" spans="1:234" ht="10.5" customHeight="1" thickBot="1">
      <c r="A209" s="471">
        <f>IF(A193=52,1,A193+1)</f>
        <v>4</v>
      </c>
      <c r="B209" s="472"/>
      <c r="C209" s="299">
        <f>(C210/60-ROUNDDOWN(C210/60,0))/100*60+ROUNDDOWN(C210/60,0)</f>
        <v>11.030000000000001</v>
      </c>
      <c r="D209" s="300">
        <f>(D210/60-ROUNDDOWN(D210/60,0))/100*60+ROUNDDOWN(D210/60,0)</f>
        <v>9.17</v>
      </c>
      <c r="E209" s="301">
        <f aca="true" t="shared" si="62" ref="E209:J209">(E210/60-ROUNDDOWN(E210/60,0))/100*60+ROUNDDOWN(E210/60,0)</f>
        <v>0.25</v>
      </c>
      <c r="F209" s="301">
        <f t="shared" si="62"/>
        <v>0.11</v>
      </c>
      <c r="G209" s="301">
        <f t="shared" si="62"/>
        <v>0.19999999999999998</v>
      </c>
      <c r="H209" s="301">
        <f t="shared" si="62"/>
        <v>0</v>
      </c>
      <c r="I209" s="301">
        <f t="shared" si="62"/>
        <v>0.5</v>
      </c>
      <c r="J209" s="301">
        <f t="shared" si="62"/>
        <v>0</v>
      </c>
      <c r="K209" s="226"/>
      <c r="L209" s="227">
        <f>2*COUNTA(L195:L208)-COUNT(L195:L208)</f>
        <v>9</v>
      </c>
      <c r="M209" s="228"/>
      <c r="N209" s="229"/>
      <c r="O209" s="475"/>
      <c r="P209" s="476"/>
      <c r="Q209" s="321">
        <f aca="true" t="shared" si="63" ref="Q209:V209">SUM(Q195:Q208)</f>
        <v>95</v>
      </c>
      <c r="R209" s="230">
        <f t="shared" si="63"/>
        <v>0</v>
      </c>
      <c r="S209" s="230">
        <f t="shared" si="63"/>
        <v>12</v>
      </c>
      <c r="T209" s="230">
        <f t="shared" si="63"/>
        <v>47</v>
      </c>
      <c r="U209" s="230">
        <f t="shared" si="63"/>
        <v>0</v>
      </c>
      <c r="V209" s="230">
        <f t="shared" si="63"/>
        <v>50</v>
      </c>
      <c r="W209" s="226"/>
      <c r="X209" s="229"/>
      <c r="Y209" s="231"/>
      <c r="Z209" s="312">
        <f>COUNT(Z195:Z208)</f>
        <v>0</v>
      </c>
      <c r="AA209" s="313">
        <f>COUNT(AA195:AA208)</f>
        <v>2</v>
      </c>
      <c r="AB209" s="300">
        <f aca="true" t="shared" si="64" ref="AB209:AI209">(AB210/60-ROUNDDOWN(AB210/60,0))/100*60+ROUNDDOWN(AB210/60,0)</f>
        <v>4.2700000000000005</v>
      </c>
      <c r="AC209" s="300">
        <f t="shared" si="64"/>
        <v>1.3</v>
      </c>
      <c r="AD209" s="300">
        <f t="shared" si="64"/>
        <v>3.32</v>
      </c>
      <c r="AE209" s="300">
        <f t="shared" si="64"/>
        <v>0</v>
      </c>
      <c r="AF209" s="300">
        <f t="shared" si="64"/>
        <v>0</v>
      </c>
      <c r="AG209" s="300">
        <f t="shared" si="64"/>
        <v>0</v>
      </c>
      <c r="AH209" s="300">
        <f t="shared" si="64"/>
        <v>0.39</v>
      </c>
      <c r="AI209" s="448">
        <f t="shared" si="64"/>
        <v>0.55</v>
      </c>
      <c r="AJ209" s="317">
        <f>IF(COUNT(AJ195:AJ208)=0,0,SUM(AJ195:AJ208)/COUNTA(AK197:AK208,AK211:AK212))</f>
        <v>8</v>
      </c>
      <c r="AK209" s="231">
        <f>IF(COUNT(AK195:AK208)=0,"",AVERAGE(AK195:AK208))</f>
        <v>50.857142857142854</v>
      </c>
      <c r="AL209" s="231">
        <f>IF(COUNT(AL195:AL208)=0,"",AVERAGE(AL195:AL208))</f>
        <v>66.28571428571429</v>
      </c>
      <c r="AM209" s="231">
        <f>IF(COUNT(AM195:AM208)=0,"",AVERAGE(AM195:AM208))</f>
        <v>64.14285714285714</v>
      </c>
      <c r="AN209" s="231">
        <f>IF(COUNT(AN195:AN208)=0,"",AVERAGE(AN195:AN208))</f>
        <v>65.42857142857143</v>
      </c>
      <c r="AO209" s="231">
        <f>IF(COUNT(AO195:AO208)=0,"",AVERAGE(AO195:AO208))</f>
        <v>14.571428571428571</v>
      </c>
      <c r="AP209" s="342">
        <f>SUM(AP195:AP208)</f>
        <v>0</v>
      </c>
      <c r="AQ209" s="367"/>
      <c r="AR209" s="232"/>
      <c r="AS209" s="232"/>
      <c r="AT209" s="232"/>
      <c r="AU209" s="232"/>
      <c r="AV209" s="232"/>
      <c r="AW209" s="232"/>
      <c r="AX209" s="232"/>
      <c r="AY209" s="232"/>
      <c r="AZ209" s="232"/>
      <c r="BA209" s="232"/>
      <c r="BB209" s="232"/>
      <c r="BC209" s="232"/>
      <c r="BD209" s="232"/>
      <c r="BE209" s="232"/>
      <c r="BF209" s="232"/>
      <c r="BG209" s="232"/>
      <c r="BH209" s="232"/>
      <c r="BI209" s="232"/>
      <c r="BJ209" s="232"/>
      <c r="BK209" s="232"/>
      <c r="BL209" s="232"/>
      <c r="BM209" s="232"/>
      <c r="BN209" s="232"/>
      <c r="BO209" s="232"/>
      <c r="BP209" s="232"/>
      <c r="BQ209" s="232"/>
      <c r="BR209" s="232"/>
      <c r="BS209" s="232"/>
      <c r="BT209" s="232"/>
      <c r="BU209" s="232"/>
      <c r="BV209" s="232"/>
      <c r="BW209" s="232"/>
      <c r="BX209" s="232"/>
      <c r="BY209" s="232"/>
      <c r="BZ209" s="232"/>
      <c r="CA209" s="232"/>
      <c r="CB209" s="232"/>
      <c r="CC209" s="232"/>
      <c r="CD209" s="232"/>
      <c r="CE209" s="232"/>
      <c r="CF209" s="232"/>
      <c r="CG209" s="232"/>
      <c r="CH209" s="232"/>
      <c r="CI209" s="232"/>
      <c r="CJ209" s="232"/>
      <c r="CK209" s="232"/>
      <c r="CL209" s="232"/>
      <c r="CM209" s="232"/>
      <c r="CN209" s="232"/>
      <c r="CO209" s="232"/>
      <c r="CP209" s="232"/>
      <c r="CQ209" s="232"/>
      <c r="CR209" s="232"/>
      <c r="CS209" s="232"/>
      <c r="CT209" s="232"/>
      <c r="CU209" s="232"/>
      <c r="CV209" s="232"/>
      <c r="CW209" s="232"/>
      <c r="CX209" s="232"/>
      <c r="CY209" s="232"/>
      <c r="CZ209" s="232"/>
      <c r="DA209" s="232"/>
      <c r="DB209" s="232"/>
      <c r="DC209" s="232"/>
      <c r="DD209" s="232"/>
      <c r="DE209" s="232"/>
      <c r="DF209" s="232"/>
      <c r="DG209" s="232"/>
      <c r="DH209" s="232"/>
      <c r="DI209" s="232"/>
      <c r="DJ209" s="232"/>
      <c r="DK209" s="232"/>
      <c r="DL209" s="232"/>
      <c r="DM209" s="232"/>
      <c r="DN209" s="232"/>
      <c r="DO209" s="232"/>
      <c r="DP209" s="232"/>
      <c r="DQ209" s="232"/>
      <c r="DR209" s="232"/>
      <c r="DS209" s="232"/>
      <c r="DT209" s="232"/>
      <c r="DU209" s="232"/>
      <c r="DV209" s="232"/>
      <c r="DW209" s="232"/>
      <c r="DX209" s="232"/>
      <c r="DY209" s="232"/>
      <c r="DZ209" s="232"/>
      <c r="EA209" s="232"/>
      <c r="EB209" s="232"/>
      <c r="EC209" s="232"/>
      <c r="ED209" s="232"/>
      <c r="EE209" s="232"/>
      <c r="EF209" s="232"/>
      <c r="EG209" s="232"/>
      <c r="EH209" s="232"/>
      <c r="EI209" s="232"/>
      <c r="EJ209" s="232"/>
      <c r="EK209" s="232"/>
      <c r="EL209" s="232"/>
      <c r="EM209" s="232"/>
      <c r="EN209" s="232"/>
      <c r="EO209" s="232"/>
      <c r="EP209" s="232"/>
      <c r="EQ209" s="232"/>
      <c r="ER209" s="232"/>
      <c r="ES209" s="232"/>
      <c r="ET209" s="232"/>
      <c r="EU209" s="232"/>
      <c r="EV209" s="232"/>
      <c r="EW209" s="232"/>
      <c r="EX209" s="232"/>
      <c r="EY209" s="232"/>
      <c r="EZ209" s="232"/>
      <c r="FA209" s="232"/>
      <c r="FB209" s="232"/>
      <c r="FC209" s="232"/>
      <c r="FD209" s="232"/>
      <c r="FE209" s="232"/>
      <c r="FF209" s="232"/>
      <c r="FG209" s="232"/>
      <c r="FH209" s="232"/>
      <c r="FI209" s="232"/>
      <c r="FJ209" s="232"/>
      <c r="FK209" s="232"/>
      <c r="FL209" s="232"/>
      <c r="FM209" s="232"/>
      <c r="FN209" s="232"/>
      <c r="FO209" s="232"/>
      <c r="FP209" s="232"/>
      <c r="FQ209" s="232"/>
      <c r="FR209" s="232"/>
      <c r="FS209" s="232"/>
      <c r="FT209" s="232"/>
      <c r="FU209" s="232"/>
      <c r="FV209" s="232"/>
      <c r="FW209" s="232"/>
      <c r="FX209" s="232"/>
      <c r="FY209" s="232"/>
      <c r="FZ209" s="232"/>
      <c r="GA209" s="232"/>
      <c r="GB209" s="232"/>
      <c r="GC209" s="232"/>
      <c r="GD209" s="232"/>
      <c r="GE209" s="232"/>
      <c r="GF209" s="232"/>
      <c r="GG209" s="232"/>
      <c r="GH209" s="232"/>
      <c r="GI209" s="232"/>
      <c r="GJ209" s="232"/>
      <c r="GK209" s="232"/>
      <c r="GL209" s="232"/>
      <c r="GM209" s="232"/>
      <c r="GN209" s="232"/>
      <c r="GO209" s="232"/>
      <c r="GP209" s="232"/>
      <c r="GQ209" s="232"/>
      <c r="GR209" s="232"/>
      <c r="GS209" s="232"/>
      <c r="GT209" s="232"/>
      <c r="GU209" s="232"/>
      <c r="GV209" s="232"/>
      <c r="GW209" s="232"/>
      <c r="GX209" s="232"/>
      <c r="GY209" s="232"/>
      <c r="GZ209" s="232"/>
      <c r="HA209" s="232"/>
      <c r="HB209" s="232"/>
      <c r="HC209" s="232"/>
      <c r="HD209" s="232"/>
      <c r="HE209" s="232"/>
      <c r="HF209" s="232"/>
      <c r="HG209" s="232"/>
      <c r="HH209" s="232"/>
      <c r="HI209" s="232"/>
      <c r="HJ209" s="232"/>
      <c r="HK209" s="232"/>
      <c r="HL209" s="232"/>
      <c r="HM209" s="232"/>
      <c r="HN209" s="232"/>
      <c r="HO209" s="232"/>
      <c r="HP209" s="232"/>
      <c r="HQ209" s="232"/>
      <c r="HR209" s="232"/>
      <c r="HS209" s="232"/>
      <c r="HT209" s="232"/>
      <c r="HU209" s="232"/>
      <c r="HV209" s="232"/>
      <c r="HW209" s="232"/>
      <c r="HX209" s="232"/>
      <c r="HY209" s="232"/>
      <c r="HZ209" s="232"/>
    </row>
    <row r="210" spans="1:234" s="232" customFormat="1" ht="10.5" customHeight="1" thickBot="1">
      <c r="A210" s="473"/>
      <c r="B210" s="474"/>
      <c r="C210" s="297">
        <f>SUM(C195:C208)</f>
        <v>663</v>
      </c>
      <c r="D210" s="288">
        <f>SUM(D195:D208)</f>
        <v>557</v>
      </c>
      <c r="E210" s="233">
        <f aca="true" t="shared" si="65" ref="E210:J210">SUM(E195:E208)</f>
        <v>25</v>
      </c>
      <c r="F210" s="233">
        <f t="shared" si="65"/>
        <v>11</v>
      </c>
      <c r="G210" s="233">
        <f t="shared" si="65"/>
        <v>20</v>
      </c>
      <c r="H210" s="233">
        <f t="shared" si="65"/>
        <v>0</v>
      </c>
      <c r="I210" s="233">
        <f t="shared" si="65"/>
        <v>50</v>
      </c>
      <c r="J210" s="233">
        <f t="shared" si="65"/>
        <v>0</v>
      </c>
      <c r="K210" s="234"/>
      <c r="L210" s="235"/>
      <c r="M210" s="236"/>
      <c r="N210" s="237"/>
      <c r="O210" s="477"/>
      <c r="P210" s="478"/>
      <c r="Q210" s="238">
        <f>IF(C210=0,"",Q209/C210*60)</f>
        <v>8.597285067873303</v>
      </c>
      <c r="R210" s="239"/>
      <c r="S210" s="239"/>
      <c r="T210" s="240"/>
      <c r="U210" s="240"/>
      <c r="V210" s="235"/>
      <c r="W210" s="234"/>
      <c r="X210" s="237"/>
      <c r="Y210" s="241"/>
      <c r="Z210" s="314">
        <f>SUM(Z195:Z208)</f>
        <v>0</v>
      </c>
      <c r="AA210" s="315">
        <f>SUM(AA195:AA208)</f>
        <v>9</v>
      </c>
      <c r="AB210" s="288">
        <f>SUM(AB195:AB208)</f>
        <v>267</v>
      </c>
      <c r="AC210" s="288">
        <f aca="true" t="shared" si="66" ref="AC210:AI210">SUM(AC195:AC208)</f>
        <v>90</v>
      </c>
      <c r="AD210" s="288">
        <f t="shared" si="66"/>
        <v>212</v>
      </c>
      <c r="AE210" s="288">
        <f t="shared" si="66"/>
        <v>0</v>
      </c>
      <c r="AF210" s="288">
        <f t="shared" si="66"/>
        <v>0</v>
      </c>
      <c r="AG210" s="288">
        <f t="shared" si="66"/>
        <v>0</v>
      </c>
      <c r="AH210" s="288">
        <f t="shared" si="66"/>
        <v>39</v>
      </c>
      <c r="AI210" s="449">
        <f t="shared" si="66"/>
        <v>55</v>
      </c>
      <c r="AJ210" s="235"/>
      <c r="AK210" s="241"/>
      <c r="AL210" s="314"/>
      <c r="AM210" s="343"/>
      <c r="AN210" s="343"/>
      <c r="AO210" s="315"/>
      <c r="AP210" s="344"/>
      <c r="AQ210" s="368"/>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242"/>
      <c r="BW210" s="242"/>
      <c r="BX210" s="242"/>
      <c r="BY210" s="242"/>
      <c r="BZ210" s="242"/>
      <c r="CA210" s="242"/>
      <c r="CB210" s="242"/>
      <c r="CC210" s="242"/>
      <c r="CD210" s="242"/>
      <c r="CE210" s="242"/>
      <c r="CF210" s="242"/>
      <c r="CG210" s="242"/>
      <c r="CH210" s="242"/>
      <c r="CI210" s="242"/>
      <c r="CJ210" s="242"/>
      <c r="CK210" s="242"/>
      <c r="CL210" s="242"/>
      <c r="CM210" s="242"/>
      <c r="CN210" s="242"/>
      <c r="CO210" s="242"/>
      <c r="CP210" s="242"/>
      <c r="CQ210" s="242"/>
      <c r="CR210" s="242"/>
      <c r="CS210" s="242"/>
      <c r="CT210" s="242"/>
      <c r="CU210" s="242"/>
      <c r="CV210" s="242"/>
      <c r="CW210" s="242"/>
      <c r="CX210" s="242"/>
      <c r="CY210" s="242"/>
      <c r="CZ210" s="242"/>
      <c r="DA210" s="242"/>
      <c r="DB210" s="242"/>
      <c r="DC210" s="242"/>
      <c r="DD210" s="242"/>
      <c r="DE210" s="242"/>
      <c r="DF210" s="242"/>
      <c r="DG210" s="242"/>
      <c r="DH210" s="242"/>
      <c r="DI210" s="242"/>
      <c r="DJ210" s="242"/>
      <c r="DK210" s="242"/>
      <c r="DL210" s="242"/>
      <c r="DM210" s="242"/>
      <c r="DN210" s="242"/>
      <c r="DO210" s="242"/>
      <c r="DP210" s="242"/>
      <c r="DQ210" s="242"/>
      <c r="DR210" s="242"/>
      <c r="DS210" s="242"/>
      <c r="DT210" s="242"/>
      <c r="DU210" s="242"/>
      <c r="DV210" s="242"/>
      <c r="DW210" s="242"/>
      <c r="DX210" s="242"/>
      <c r="DY210" s="242"/>
      <c r="DZ210" s="242"/>
      <c r="EA210" s="242"/>
      <c r="EB210" s="242"/>
      <c r="EC210" s="242"/>
      <c r="ED210" s="242"/>
      <c r="EE210" s="242"/>
      <c r="EF210" s="242"/>
      <c r="EG210" s="242"/>
      <c r="EH210" s="242"/>
      <c r="EI210" s="242"/>
      <c r="EJ210" s="242"/>
      <c r="EK210" s="242"/>
      <c r="EL210" s="242"/>
      <c r="EM210" s="242"/>
      <c r="EN210" s="242"/>
      <c r="EO210" s="242"/>
      <c r="EP210" s="242"/>
      <c r="EQ210" s="242"/>
      <c r="ER210" s="242"/>
      <c r="ES210" s="242"/>
      <c r="ET210" s="242"/>
      <c r="EU210" s="242"/>
      <c r="EV210" s="242"/>
      <c r="EW210" s="242"/>
      <c r="EX210" s="242"/>
      <c r="EY210" s="242"/>
      <c r="EZ210" s="242"/>
      <c r="FA210" s="242"/>
      <c r="FB210" s="242"/>
      <c r="FC210" s="242"/>
      <c r="FD210" s="242"/>
      <c r="FE210" s="242"/>
      <c r="FF210" s="242"/>
      <c r="FG210" s="242"/>
      <c r="FH210" s="242"/>
      <c r="FI210" s="242"/>
      <c r="FJ210" s="242"/>
      <c r="FK210" s="242"/>
      <c r="FL210" s="242"/>
      <c r="FM210" s="242"/>
      <c r="FN210" s="242"/>
      <c r="FO210" s="242"/>
      <c r="FP210" s="242"/>
      <c r="FQ210" s="242"/>
      <c r="FR210" s="242"/>
      <c r="FS210" s="242"/>
      <c r="FT210" s="242"/>
      <c r="FU210" s="242"/>
      <c r="FV210" s="242"/>
      <c r="FW210" s="242"/>
      <c r="FX210" s="242"/>
      <c r="FY210" s="242"/>
      <c r="FZ210" s="242"/>
      <c r="GA210" s="242"/>
      <c r="GB210" s="242"/>
      <c r="GC210" s="242"/>
      <c r="GD210" s="242"/>
      <c r="GE210" s="242"/>
      <c r="GF210" s="242"/>
      <c r="GG210" s="242"/>
      <c r="GH210" s="242"/>
      <c r="GI210" s="242"/>
      <c r="GJ210" s="242"/>
      <c r="GK210" s="242"/>
      <c r="GL210" s="242"/>
      <c r="GM210" s="242"/>
      <c r="GN210" s="242"/>
      <c r="GO210" s="242"/>
      <c r="GP210" s="242"/>
      <c r="GQ210" s="242"/>
      <c r="GR210" s="242"/>
      <c r="GS210" s="242"/>
      <c r="GT210" s="242"/>
      <c r="GU210" s="242"/>
      <c r="GV210" s="242"/>
      <c r="GW210" s="242"/>
      <c r="GX210" s="242"/>
      <c r="GY210" s="242"/>
      <c r="GZ210" s="242"/>
      <c r="HA210" s="242"/>
      <c r="HB210" s="242"/>
      <c r="HC210" s="242"/>
      <c r="HD210" s="242"/>
      <c r="HE210" s="242"/>
      <c r="HF210" s="242"/>
      <c r="HG210" s="242"/>
      <c r="HH210" s="242"/>
      <c r="HI210" s="242"/>
      <c r="HJ210" s="242"/>
      <c r="HK210" s="242"/>
      <c r="HL210" s="242"/>
      <c r="HM210" s="242"/>
      <c r="HN210" s="242"/>
      <c r="HO210" s="242"/>
      <c r="HP210" s="242"/>
      <c r="HQ210" s="242"/>
      <c r="HR210" s="242"/>
      <c r="HS210" s="242"/>
      <c r="HT210" s="242"/>
      <c r="HU210" s="242"/>
      <c r="HV210" s="242"/>
      <c r="HW210" s="242"/>
      <c r="HX210" s="242"/>
      <c r="HY210" s="242"/>
      <c r="HZ210" s="242"/>
    </row>
    <row r="211" spans="1:234" s="242" customFormat="1" ht="10.5" customHeight="1" thickBot="1">
      <c r="A211" s="469" t="s">
        <v>51</v>
      </c>
      <c r="B211" s="470">
        <f>B207+1</f>
        <v>38747</v>
      </c>
      <c r="C211" s="293">
        <f>SUM(D211:J212)</f>
        <v>71</v>
      </c>
      <c r="D211" s="284"/>
      <c r="E211" s="80"/>
      <c r="F211" s="80"/>
      <c r="G211" s="80"/>
      <c r="H211" s="80"/>
      <c r="I211" s="80"/>
      <c r="J211" s="81"/>
      <c r="K211" s="28"/>
      <c r="L211" s="30"/>
      <c r="M211" s="82"/>
      <c r="N211" s="83"/>
      <c r="O211" s="214"/>
      <c r="P211" s="223"/>
      <c r="Q211" s="318">
        <f>SUM(R211:R212,T211:T212)+SUM(S211:S212)*1.5+SUM(U211:U212)/3+SUM(V211:V212)*0.6</f>
        <v>8</v>
      </c>
      <c r="R211" s="70"/>
      <c r="S211" s="70"/>
      <c r="T211" s="29"/>
      <c r="U211" s="29"/>
      <c r="V211" s="30"/>
      <c r="W211" s="28"/>
      <c r="X211" s="83"/>
      <c r="Y211" s="140"/>
      <c r="Z211" s="185"/>
      <c r="AA211" s="34"/>
      <c r="AB211" s="32"/>
      <c r="AC211" s="33"/>
      <c r="AD211" s="33"/>
      <c r="AE211" s="33"/>
      <c r="AF211" s="33"/>
      <c r="AG211" s="33"/>
      <c r="AH211" s="33"/>
      <c r="AI211" s="34"/>
      <c r="AJ211" s="30"/>
      <c r="AK211" s="180">
        <v>52</v>
      </c>
      <c r="AL211" s="185">
        <v>73</v>
      </c>
      <c r="AM211" s="33">
        <v>68</v>
      </c>
      <c r="AN211" s="351">
        <v>67</v>
      </c>
      <c r="AO211" s="34">
        <f>AN211-AK211</f>
        <v>15</v>
      </c>
      <c r="AP211" s="352"/>
      <c r="AQ211" s="489" t="s">
        <v>427</v>
      </c>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row>
    <row r="212" spans="1:234" ht="10.5" customHeight="1">
      <c r="A212" s="467"/>
      <c r="B212" s="468"/>
      <c r="C212" s="292"/>
      <c r="D212" s="283">
        <v>31</v>
      </c>
      <c r="E212" s="87">
        <v>5</v>
      </c>
      <c r="F212" s="87"/>
      <c r="G212" s="87"/>
      <c r="H212" s="87"/>
      <c r="I212" s="87">
        <v>35</v>
      </c>
      <c r="J212" s="88"/>
      <c r="K212" s="89" t="s">
        <v>283</v>
      </c>
      <c r="L212" s="90">
        <v>7</v>
      </c>
      <c r="M212" s="91" t="s">
        <v>97</v>
      </c>
      <c r="N212" s="92">
        <v>18</v>
      </c>
      <c r="O212" s="215" t="s">
        <v>296</v>
      </c>
      <c r="P212" s="224"/>
      <c r="Q212" s="319"/>
      <c r="R212" s="93"/>
      <c r="S212" s="93"/>
      <c r="T212" s="94">
        <v>8</v>
      </c>
      <c r="U212" s="94"/>
      <c r="V212" s="90"/>
      <c r="W212" s="89"/>
      <c r="X212" s="92"/>
      <c r="Y212" s="182"/>
      <c r="Z212" s="184"/>
      <c r="AA212" s="306"/>
      <c r="AB212" s="442">
        <v>36</v>
      </c>
      <c r="AC212" s="349"/>
      <c r="AD212" s="349"/>
      <c r="AE212" s="349"/>
      <c r="AF212" s="349"/>
      <c r="AG212" s="349"/>
      <c r="AH212" s="349">
        <v>35</v>
      </c>
      <c r="AI212" s="306"/>
      <c r="AJ212" s="90">
        <v>8</v>
      </c>
      <c r="AK212" s="182"/>
      <c r="AL212" s="184"/>
      <c r="AM212" s="349"/>
      <c r="AN212" s="349"/>
      <c r="AO212" s="306"/>
      <c r="AP212" s="350"/>
      <c r="AQ212" s="490"/>
      <c r="AR212" s="95"/>
      <c r="AS212" s="95"/>
      <c r="AT212" s="95"/>
      <c r="AU212" s="95"/>
      <c r="AV212" s="95"/>
      <c r="AW212" s="95"/>
      <c r="AX212" s="95"/>
      <c r="AY212" s="95"/>
      <c r="AZ212" s="95"/>
      <c r="BA212" s="95"/>
      <c r="BB212" s="95"/>
      <c r="BC212" s="95"/>
      <c r="BD212" s="95"/>
      <c r="BE212" s="95"/>
      <c r="BF212" s="95"/>
      <c r="BG212" s="95"/>
      <c r="BH212" s="95"/>
      <c r="BI212" s="95"/>
      <c r="BJ212" s="95"/>
      <c r="BK212" s="95"/>
      <c r="BL212" s="95"/>
      <c r="BM212" s="95"/>
      <c r="BN212" s="95"/>
      <c r="BO212" s="95"/>
      <c r="BP212" s="95"/>
      <c r="BQ212" s="95"/>
      <c r="BR212" s="95"/>
      <c r="BS212" s="95"/>
      <c r="BT212" s="95"/>
      <c r="BU212" s="95"/>
      <c r="BV212" s="95"/>
      <c r="BW212" s="95"/>
      <c r="BX212" s="95"/>
      <c r="BY212" s="95"/>
      <c r="BZ212" s="95"/>
      <c r="CA212" s="95"/>
      <c r="CB212" s="95"/>
      <c r="CC212" s="95"/>
      <c r="CD212" s="95"/>
      <c r="CE212" s="95"/>
      <c r="CF212" s="95"/>
      <c r="CG212" s="95"/>
      <c r="CH212" s="95"/>
      <c r="CI212" s="95"/>
      <c r="CJ212" s="95"/>
      <c r="CK212" s="95"/>
      <c r="CL212" s="95"/>
      <c r="CM212" s="95"/>
      <c r="CN212" s="95"/>
      <c r="CO212" s="95"/>
      <c r="CP212" s="95"/>
      <c r="CQ212" s="95"/>
      <c r="CR212" s="95"/>
      <c r="CS212" s="95"/>
      <c r="CT212" s="95"/>
      <c r="CU212" s="95"/>
      <c r="CV212" s="95"/>
      <c r="CW212" s="95"/>
      <c r="CX212" s="95"/>
      <c r="CY212" s="95"/>
      <c r="CZ212" s="95"/>
      <c r="DA212" s="95"/>
      <c r="DB212" s="95"/>
      <c r="DC212" s="95"/>
      <c r="DD212" s="95"/>
      <c r="DE212" s="95"/>
      <c r="DF212" s="95"/>
      <c r="DG212" s="95"/>
      <c r="DH212" s="95"/>
      <c r="DI212" s="95"/>
      <c r="DJ212" s="95"/>
      <c r="DK212" s="95"/>
      <c r="DL212" s="95"/>
      <c r="DM212" s="95"/>
      <c r="DN212" s="95"/>
      <c r="DO212" s="95"/>
      <c r="DP212" s="95"/>
      <c r="DQ212" s="95"/>
      <c r="DR212" s="95"/>
      <c r="DS212" s="95"/>
      <c r="DT212" s="95"/>
      <c r="DU212" s="95"/>
      <c r="DV212" s="95"/>
      <c r="DW212" s="95"/>
      <c r="DX212" s="95"/>
      <c r="DY212" s="95"/>
      <c r="DZ212" s="95"/>
      <c r="EA212" s="95"/>
      <c r="EB212" s="95"/>
      <c r="EC212" s="95"/>
      <c r="ED212" s="95"/>
      <c r="EE212" s="95"/>
      <c r="EF212" s="95"/>
      <c r="EG212" s="95"/>
      <c r="EH212" s="95"/>
      <c r="EI212" s="95"/>
      <c r="EJ212" s="95"/>
      <c r="EK212" s="95"/>
      <c r="EL212" s="95"/>
      <c r="EM212" s="95"/>
      <c r="EN212" s="95"/>
      <c r="EO212" s="95"/>
      <c r="EP212" s="95"/>
      <c r="EQ212" s="95"/>
      <c r="ER212" s="95"/>
      <c r="ES212" s="95"/>
      <c r="ET212" s="95"/>
      <c r="EU212" s="95"/>
      <c r="EV212" s="95"/>
      <c r="EW212" s="95"/>
      <c r="EX212" s="95"/>
      <c r="EY212" s="95"/>
      <c r="EZ212" s="95"/>
      <c r="FA212" s="95"/>
      <c r="FB212" s="95"/>
      <c r="FC212" s="95"/>
      <c r="FD212" s="95"/>
      <c r="FE212" s="95"/>
      <c r="FF212" s="95"/>
      <c r="FG212" s="95"/>
      <c r="FH212" s="95"/>
      <c r="FI212" s="95"/>
      <c r="FJ212" s="95"/>
      <c r="FK212" s="95"/>
      <c r="FL212" s="95"/>
      <c r="FM212" s="95"/>
      <c r="FN212" s="95"/>
      <c r="FO212" s="95"/>
      <c r="FP212" s="95"/>
      <c r="FQ212" s="95"/>
      <c r="FR212" s="95"/>
      <c r="FS212" s="95"/>
      <c r="FT212" s="95"/>
      <c r="FU212" s="95"/>
      <c r="FV212" s="95"/>
      <c r="FW212" s="95"/>
      <c r="FX212" s="95"/>
      <c r="FY212" s="95"/>
      <c r="FZ212" s="95"/>
      <c r="GA212" s="95"/>
      <c r="GB212" s="95"/>
      <c r="GC212" s="95"/>
      <c r="GD212" s="95"/>
      <c r="GE212" s="95"/>
      <c r="GF212" s="95"/>
      <c r="GG212" s="95"/>
      <c r="GH212" s="95"/>
      <c r="GI212" s="95"/>
      <c r="GJ212" s="95"/>
      <c r="GK212" s="95"/>
      <c r="GL212" s="95"/>
      <c r="GM212" s="95"/>
      <c r="GN212" s="95"/>
      <c r="GO212" s="95"/>
      <c r="GP212" s="95"/>
      <c r="GQ212" s="95"/>
      <c r="GR212" s="95"/>
      <c r="GS212" s="95"/>
      <c r="GT212" s="95"/>
      <c r="GU212" s="95"/>
      <c r="GV212" s="95"/>
      <c r="GW212" s="95"/>
      <c r="GX212" s="95"/>
      <c r="GY212" s="95"/>
      <c r="GZ212" s="95"/>
      <c r="HA212" s="95"/>
      <c r="HB212" s="95"/>
      <c r="HC212" s="95"/>
      <c r="HD212" s="95"/>
      <c r="HE212" s="95"/>
      <c r="HF212" s="95"/>
      <c r="HG212" s="95"/>
      <c r="HH212" s="95"/>
      <c r="HI212" s="95"/>
      <c r="HJ212" s="95"/>
      <c r="HK212" s="95"/>
      <c r="HL212" s="95"/>
      <c r="HM212" s="95"/>
      <c r="HN212" s="95"/>
      <c r="HO212" s="95"/>
      <c r="HP212" s="95"/>
      <c r="HQ212" s="95"/>
      <c r="HR212" s="95"/>
      <c r="HS212" s="95"/>
      <c r="HT212" s="95"/>
      <c r="HU212" s="95"/>
      <c r="HV212" s="95"/>
      <c r="HW212" s="95"/>
      <c r="HX212" s="95"/>
      <c r="HY212" s="95"/>
      <c r="HZ212" s="95"/>
    </row>
    <row r="213" spans="1:234" s="95" customFormat="1" ht="10.5" customHeight="1">
      <c r="A213" s="463" t="s">
        <v>59</v>
      </c>
      <c r="B213" s="465">
        <f>B211+1</f>
        <v>38748</v>
      </c>
      <c r="C213" s="293">
        <f>SUM(D213:J214)</f>
        <v>105</v>
      </c>
      <c r="D213" s="284">
        <v>20</v>
      </c>
      <c r="E213" s="80"/>
      <c r="F213" s="80"/>
      <c r="G213" s="80"/>
      <c r="H213" s="80"/>
      <c r="I213" s="80"/>
      <c r="J213" s="81"/>
      <c r="K213" s="28" t="s">
        <v>565</v>
      </c>
      <c r="L213" s="30">
        <v>8</v>
      </c>
      <c r="M213" s="82" t="s">
        <v>131</v>
      </c>
      <c r="N213" s="83">
        <v>9</v>
      </c>
      <c r="O213" s="211" t="s">
        <v>50</v>
      </c>
      <c r="P213" s="221"/>
      <c r="Q213" s="318">
        <f>SUM(R213:R214,T213:T214)+SUM(S213:S214)*1.5+SUM(U213:U214)/3+SUM(V213:V214)*0.6</f>
        <v>24</v>
      </c>
      <c r="R213" s="70"/>
      <c r="S213" s="70"/>
      <c r="T213" s="29">
        <v>4</v>
      </c>
      <c r="U213" s="29"/>
      <c r="V213" s="30"/>
      <c r="W213" s="28"/>
      <c r="X213" s="83"/>
      <c r="Y213" s="140"/>
      <c r="Z213" s="185"/>
      <c r="AA213" s="34"/>
      <c r="AB213" s="32">
        <v>20</v>
      </c>
      <c r="AC213" s="33"/>
      <c r="AD213" s="33"/>
      <c r="AE213" s="33"/>
      <c r="AF213" s="33"/>
      <c r="AG213" s="33"/>
      <c r="AH213" s="33"/>
      <c r="AI213" s="34"/>
      <c r="AJ213" s="30"/>
      <c r="AK213" s="180">
        <v>47</v>
      </c>
      <c r="AL213" s="185">
        <v>57</v>
      </c>
      <c r="AM213" s="33">
        <v>55</v>
      </c>
      <c r="AN213" s="33">
        <v>62</v>
      </c>
      <c r="AO213" s="34">
        <f>AN213-AK213</f>
        <v>15</v>
      </c>
      <c r="AP213" s="352"/>
      <c r="AQ213" s="491" t="s">
        <v>424</v>
      </c>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row>
    <row r="214" spans="1:234" ht="10.5" customHeight="1">
      <c r="A214" s="467"/>
      <c r="B214" s="468"/>
      <c r="C214" s="292"/>
      <c r="D214" s="283">
        <v>35</v>
      </c>
      <c r="E214" s="87">
        <v>14</v>
      </c>
      <c r="F214" s="87">
        <v>36</v>
      </c>
      <c r="G214" s="87"/>
      <c r="H214" s="87"/>
      <c r="I214" s="87"/>
      <c r="J214" s="88"/>
      <c r="K214" s="89" t="s">
        <v>565</v>
      </c>
      <c r="L214" s="90">
        <v>8</v>
      </c>
      <c r="M214" s="91" t="s">
        <v>97</v>
      </c>
      <c r="N214" s="92">
        <v>17</v>
      </c>
      <c r="O214" s="212" t="s">
        <v>423</v>
      </c>
      <c r="P214" s="222"/>
      <c r="Q214" s="319"/>
      <c r="R214" s="93"/>
      <c r="S214" s="93"/>
      <c r="T214" s="94">
        <v>20</v>
      </c>
      <c r="U214" s="94"/>
      <c r="V214" s="90"/>
      <c r="W214" s="89">
        <v>162</v>
      </c>
      <c r="X214" s="92">
        <v>171</v>
      </c>
      <c r="Y214" s="182"/>
      <c r="Z214" s="184"/>
      <c r="AA214" s="306"/>
      <c r="AB214" s="442">
        <v>85</v>
      </c>
      <c r="AC214" s="349"/>
      <c r="AD214" s="349"/>
      <c r="AE214" s="349"/>
      <c r="AF214" s="349"/>
      <c r="AG214" s="349"/>
      <c r="AH214" s="349"/>
      <c r="AI214" s="306"/>
      <c r="AJ214" s="90">
        <v>7</v>
      </c>
      <c r="AK214" s="182"/>
      <c r="AL214" s="184"/>
      <c r="AM214" s="349"/>
      <c r="AN214" s="349"/>
      <c r="AO214" s="306"/>
      <c r="AP214" s="350"/>
      <c r="AQ214" s="490"/>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c r="CK214" s="95"/>
      <c r="CL214" s="95"/>
      <c r="CM214" s="95"/>
      <c r="CN214" s="95"/>
      <c r="CO214" s="95"/>
      <c r="CP214" s="95"/>
      <c r="CQ214" s="95"/>
      <c r="CR214" s="95"/>
      <c r="CS214" s="95"/>
      <c r="CT214" s="95"/>
      <c r="CU214" s="95"/>
      <c r="CV214" s="95"/>
      <c r="CW214" s="95"/>
      <c r="CX214" s="95"/>
      <c r="CY214" s="95"/>
      <c r="CZ214" s="95"/>
      <c r="DA214" s="95"/>
      <c r="DB214" s="95"/>
      <c r="DC214" s="95"/>
      <c r="DD214" s="95"/>
      <c r="DE214" s="95"/>
      <c r="DF214" s="95"/>
      <c r="DG214" s="95"/>
      <c r="DH214" s="95"/>
      <c r="DI214" s="95"/>
      <c r="DJ214" s="95"/>
      <c r="DK214" s="95"/>
      <c r="DL214" s="95"/>
      <c r="DM214" s="95"/>
      <c r="DN214" s="95"/>
      <c r="DO214" s="95"/>
      <c r="DP214" s="95"/>
      <c r="DQ214" s="95"/>
      <c r="DR214" s="95"/>
      <c r="DS214" s="95"/>
      <c r="DT214" s="95"/>
      <c r="DU214" s="95"/>
      <c r="DV214" s="95"/>
      <c r="DW214" s="95"/>
      <c r="DX214" s="95"/>
      <c r="DY214" s="95"/>
      <c r="DZ214" s="95"/>
      <c r="EA214" s="95"/>
      <c r="EB214" s="95"/>
      <c r="EC214" s="95"/>
      <c r="ED214" s="95"/>
      <c r="EE214" s="95"/>
      <c r="EF214" s="95"/>
      <c r="EG214" s="95"/>
      <c r="EH214" s="95"/>
      <c r="EI214" s="95"/>
      <c r="EJ214" s="95"/>
      <c r="EK214" s="95"/>
      <c r="EL214" s="95"/>
      <c r="EM214" s="95"/>
      <c r="EN214" s="95"/>
      <c r="EO214" s="95"/>
      <c r="EP214" s="95"/>
      <c r="EQ214" s="95"/>
      <c r="ER214" s="95"/>
      <c r="ES214" s="95"/>
      <c r="ET214" s="95"/>
      <c r="EU214" s="95"/>
      <c r="EV214" s="95"/>
      <c r="EW214" s="95"/>
      <c r="EX214" s="95"/>
      <c r="EY214" s="95"/>
      <c r="EZ214" s="95"/>
      <c r="FA214" s="95"/>
      <c r="FB214" s="95"/>
      <c r="FC214" s="95"/>
      <c r="FD214" s="95"/>
      <c r="FE214" s="95"/>
      <c r="FF214" s="95"/>
      <c r="FG214" s="95"/>
      <c r="FH214" s="95"/>
      <c r="FI214" s="95"/>
      <c r="FJ214" s="95"/>
      <c r="FK214" s="95"/>
      <c r="FL214" s="95"/>
      <c r="FM214" s="95"/>
      <c r="FN214" s="95"/>
      <c r="FO214" s="95"/>
      <c r="FP214" s="95"/>
      <c r="FQ214" s="95"/>
      <c r="FR214" s="95"/>
      <c r="FS214" s="95"/>
      <c r="FT214" s="95"/>
      <c r="FU214" s="95"/>
      <c r="FV214" s="95"/>
      <c r="FW214" s="95"/>
      <c r="FX214" s="95"/>
      <c r="FY214" s="95"/>
      <c r="FZ214" s="95"/>
      <c r="GA214" s="95"/>
      <c r="GB214" s="95"/>
      <c r="GC214" s="95"/>
      <c r="GD214" s="95"/>
      <c r="GE214" s="95"/>
      <c r="GF214" s="95"/>
      <c r="GG214" s="95"/>
      <c r="GH214" s="95"/>
      <c r="GI214" s="95"/>
      <c r="GJ214" s="95"/>
      <c r="GK214" s="95"/>
      <c r="GL214" s="95"/>
      <c r="GM214" s="95"/>
      <c r="GN214" s="95"/>
      <c r="GO214" s="95"/>
      <c r="GP214" s="95"/>
      <c r="GQ214" s="95"/>
      <c r="GR214" s="95"/>
      <c r="GS214" s="95"/>
      <c r="GT214" s="95"/>
      <c r="GU214" s="95"/>
      <c r="GV214" s="95"/>
      <c r="GW214" s="95"/>
      <c r="GX214" s="95"/>
      <c r="GY214" s="95"/>
      <c r="GZ214" s="95"/>
      <c r="HA214" s="95"/>
      <c r="HB214" s="95"/>
      <c r="HC214" s="95"/>
      <c r="HD214" s="95"/>
      <c r="HE214" s="95"/>
      <c r="HF214" s="95"/>
      <c r="HG214" s="95"/>
      <c r="HH214" s="95"/>
      <c r="HI214" s="95"/>
      <c r="HJ214" s="95"/>
      <c r="HK214" s="95"/>
      <c r="HL214" s="95"/>
      <c r="HM214" s="95"/>
      <c r="HN214" s="95"/>
      <c r="HO214" s="95"/>
      <c r="HP214" s="95"/>
      <c r="HQ214" s="95"/>
      <c r="HR214" s="95"/>
      <c r="HS214" s="95"/>
      <c r="HT214" s="95"/>
      <c r="HU214" s="95"/>
      <c r="HV214" s="95"/>
      <c r="HW214" s="95"/>
      <c r="HX214" s="95"/>
      <c r="HY214" s="95"/>
      <c r="HZ214" s="95"/>
    </row>
    <row r="215" spans="1:234" s="95" customFormat="1" ht="10.5" customHeight="1">
      <c r="A215" s="463" t="s">
        <v>60</v>
      </c>
      <c r="B215" s="465">
        <f>B213+1</f>
        <v>38749</v>
      </c>
      <c r="C215" s="293">
        <f>SUM(D215:J216)</f>
        <v>142</v>
      </c>
      <c r="D215" s="284">
        <v>116</v>
      </c>
      <c r="E215" s="80">
        <v>5</v>
      </c>
      <c r="F215" s="80"/>
      <c r="G215" s="80"/>
      <c r="H215" s="80"/>
      <c r="I215" s="80"/>
      <c r="J215" s="81"/>
      <c r="K215" s="28" t="s">
        <v>565</v>
      </c>
      <c r="L215" s="30">
        <v>7</v>
      </c>
      <c r="M215" s="82" t="s">
        <v>100</v>
      </c>
      <c r="N215" s="83">
        <v>11</v>
      </c>
      <c r="O215" s="211" t="s">
        <v>29</v>
      </c>
      <c r="P215" s="221"/>
      <c r="Q215" s="318">
        <f>SUM(R215:R216,T215:T216)+SUM(S215:S216)*1.5+SUM(U215:U216)/3+SUM(V215:V216)*0.6</f>
        <v>27</v>
      </c>
      <c r="R215" s="70"/>
      <c r="S215" s="70"/>
      <c r="T215" s="29">
        <v>23</v>
      </c>
      <c r="U215" s="29"/>
      <c r="V215" s="30"/>
      <c r="W215" s="28">
        <v>126</v>
      </c>
      <c r="X215" s="83"/>
      <c r="Y215" s="140"/>
      <c r="Z215" s="185"/>
      <c r="AA215" s="34"/>
      <c r="AB215" s="32">
        <v>121</v>
      </c>
      <c r="AC215" s="33"/>
      <c r="AD215" s="33"/>
      <c r="AE215" s="33"/>
      <c r="AF215" s="33"/>
      <c r="AG215" s="33"/>
      <c r="AH215" s="33"/>
      <c r="AI215" s="34"/>
      <c r="AJ215" s="30"/>
      <c r="AK215" s="180">
        <v>43</v>
      </c>
      <c r="AL215" s="185">
        <v>59</v>
      </c>
      <c r="AM215" s="33">
        <v>57</v>
      </c>
      <c r="AN215" s="33">
        <v>60</v>
      </c>
      <c r="AO215" s="34">
        <f>AN215-AK215</f>
        <v>17</v>
      </c>
      <c r="AP215" s="352"/>
      <c r="AQ215" s="491" t="s">
        <v>428</v>
      </c>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row>
    <row r="216" spans="1:234" ht="10.5" customHeight="1">
      <c r="A216" s="467"/>
      <c r="B216" s="468"/>
      <c r="C216" s="294"/>
      <c r="D216" s="283">
        <v>21</v>
      </c>
      <c r="E216" s="87"/>
      <c r="F216" s="87"/>
      <c r="G216" s="87"/>
      <c r="H216" s="87"/>
      <c r="I216" s="87"/>
      <c r="J216" s="88"/>
      <c r="K216" s="89" t="s">
        <v>98</v>
      </c>
      <c r="L216" s="90">
        <v>8</v>
      </c>
      <c r="M216" s="91" t="s">
        <v>97</v>
      </c>
      <c r="N216" s="92">
        <v>19</v>
      </c>
      <c r="O216" s="212" t="s">
        <v>207</v>
      </c>
      <c r="P216" s="222"/>
      <c r="Q216" s="319"/>
      <c r="R216" s="93"/>
      <c r="S216" s="93"/>
      <c r="T216" s="94">
        <v>4</v>
      </c>
      <c r="U216" s="94"/>
      <c r="V216" s="90"/>
      <c r="W216" s="89"/>
      <c r="X216" s="92"/>
      <c r="Y216" s="182"/>
      <c r="Z216" s="184"/>
      <c r="AA216" s="306"/>
      <c r="AB216" s="442">
        <v>21</v>
      </c>
      <c r="AC216" s="349"/>
      <c r="AD216" s="349"/>
      <c r="AE216" s="349"/>
      <c r="AF216" s="349"/>
      <c r="AG216" s="349"/>
      <c r="AH216" s="349"/>
      <c r="AI216" s="306"/>
      <c r="AJ216" s="90">
        <v>9</v>
      </c>
      <c r="AK216" s="182"/>
      <c r="AL216" s="184"/>
      <c r="AM216" s="349"/>
      <c r="AN216" s="349"/>
      <c r="AO216" s="306"/>
      <c r="AP216" s="350">
        <v>1</v>
      </c>
      <c r="AQ216" s="490"/>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c r="CK216" s="95"/>
      <c r="CL216" s="95"/>
      <c r="CM216" s="95"/>
      <c r="CN216" s="95"/>
      <c r="CO216" s="95"/>
      <c r="CP216" s="95"/>
      <c r="CQ216" s="95"/>
      <c r="CR216" s="95"/>
      <c r="CS216" s="95"/>
      <c r="CT216" s="95"/>
      <c r="CU216" s="95"/>
      <c r="CV216" s="95"/>
      <c r="CW216" s="95"/>
      <c r="CX216" s="95"/>
      <c r="CY216" s="95"/>
      <c r="CZ216" s="95"/>
      <c r="DA216" s="95"/>
      <c r="DB216" s="95"/>
      <c r="DC216" s="95"/>
      <c r="DD216" s="95"/>
      <c r="DE216" s="95"/>
      <c r="DF216" s="95"/>
      <c r="DG216" s="95"/>
      <c r="DH216" s="95"/>
      <c r="DI216" s="95"/>
      <c r="DJ216" s="95"/>
      <c r="DK216" s="95"/>
      <c r="DL216" s="95"/>
      <c r="DM216" s="95"/>
      <c r="DN216" s="95"/>
      <c r="DO216" s="95"/>
      <c r="DP216" s="95"/>
      <c r="DQ216" s="95"/>
      <c r="DR216" s="95"/>
      <c r="DS216" s="95"/>
      <c r="DT216" s="95"/>
      <c r="DU216" s="95"/>
      <c r="DV216" s="95"/>
      <c r="DW216" s="95"/>
      <c r="DX216" s="95"/>
      <c r="DY216" s="95"/>
      <c r="DZ216" s="95"/>
      <c r="EA216" s="95"/>
      <c r="EB216" s="95"/>
      <c r="EC216" s="95"/>
      <c r="ED216" s="95"/>
      <c r="EE216" s="95"/>
      <c r="EF216" s="95"/>
      <c r="EG216" s="95"/>
      <c r="EH216" s="95"/>
      <c r="EI216" s="95"/>
      <c r="EJ216" s="95"/>
      <c r="EK216" s="95"/>
      <c r="EL216" s="95"/>
      <c r="EM216" s="95"/>
      <c r="EN216" s="95"/>
      <c r="EO216" s="95"/>
      <c r="EP216" s="95"/>
      <c r="EQ216" s="95"/>
      <c r="ER216" s="95"/>
      <c r="ES216" s="95"/>
      <c r="ET216" s="95"/>
      <c r="EU216" s="95"/>
      <c r="EV216" s="95"/>
      <c r="EW216" s="95"/>
      <c r="EX216" s="95"/>
      <c r="EY216" s="95"/>
      <c r="EZ216" s="95"/>
      <c r="FA216" s="95"/>
      <c r="FB216" s="95"/>
      <c r="FC216" s="95"/>
      <c r="FD216" s="95"/>
      <c r="FE216" s="95"/>
      <c r="FF216" s="95"/>
      <c r="FG216" s="95"/>
      <c r="FH216" s="95"/>
      <c r="FI216" s="95"/>
      <c r="FJ216" s="95"/>
      <c r="FK216" s="95"/>
      <c r="FL216" s="95"/>
      <c r="FM216" s="95"/>
      <c r="FN216" s="95"/>
      <c r="FO216" s="95"/>
      <c r="FP216" s="95"/>
      <c r="FQ216" s="95"/>
      <c r="FR216" s="95"/>
      <c r="FS216" s="95"/>
      <c r="FT216" s="95"/>
      <c r="FU216" s="95"/>
      <c r="FV216" s="95"/>
      <c r="FW216" s="95"/>
      <c r="FX216" s="95"/>
      <c r="FY216" s="95"/>
      <c r="FZ216" s="95"/>
      <c r="GA216" s="95"/>
      <c r="GB216" s="95"/>
      <c r="GC216" s="95"/>
      <c r="GD216" s="95"/>
      <c r="GE216" s="95"/>
      <c r="GF216" s="95"/>
      <c r="GG216" s="95"/>
      <c r="GH216" s="95"/>
      <c r="GI216" s="95"/>
      <c r="GJ216" s="95"/>
      <c r="GK216" s="95"/>
      <c r="GL216" s="95"/>
      <c r="GM216" s="95"/>
      <c r="GN216" s="95"/>
      <c r="GO216" s="95"/>
      <c r="GP216" s="95"/>
      <c r="GQ216" s="95"/>
      <c r="GR216" s="95"/>
      <c r="GS216" s="95"/>
      <c r="GT216" s="95"/>
      <c r="GU216" s="95"/>
      <c r="GV216" s="95"/>
      <c r="GW216" s="95"/>
      <c r="GX216" s="95"/>
      <c r="GY216" s="95"/>
      <c r="GZ216" s="95"/>
      <c r="HA216" s="95"/>
      <c r="HB216" s="95"/>
      <c r="HC216" s="95"/>
      <c r="HD216" s="95"/>
      <c r="HE216" s="95"/>
      <c r="HF216" s="95"/>
      <c r="HG216" s="95"/>
      <c r="HH216" s="95"/>
      <c r="HI216" s="95"/>
      <c r="HJ216" s="95"/>
      <c r="HK216" s="95"/>
      <c r="HL216" s="95"/>
      <c r="HM216" s="95"/>
      <c r="HN216" s="95"/>
      <c r="HO216" s="95"/>
      <c r="HP216" s="95"/>
      <c r="HQ216" s="95"/>
      <c r="HR216" s="95"/>
      <c r="HS216" s="95"/>
      <c r="HT216" s="95"/>
      <c r="HU216" s="95"/>
      <c r="HV216" s="95"/>
      <c r="HW216" s="95"/>
      <c r="HX216" s="95"/>
      <c r="HY216" s="95"/>
      <c r="HZ216" s="95"/>
    </row>
    <row r="217" spans="1:234" s="95" customFormat="1" ht="10.5" customHeight="1">
      <c r="A217" s="463" t="s">
        <v>61</v>
      </c>
      <c r="B217" s="465">
        <f>B215+1</f>
        <v>38750</v>
      </c>
      <c r="C217" s="293">
        <f>SUM(D217:J218)</f>
        <v>150</v>
      </c>
      <c r="D217" s="285">
        <v>95</v>
      </c>
      <c r="E217" s="96"/>
      <c r="F217" s="80"/>
      <c r="G217" s="80"/>
      <c r="H217" s="80"/>
      <c r="I217" s="96"/>
      <c r="J217" s="81"/>
      <c r="K217" s="28" t="s">
        <v>565</v>
      </c>
      <c r="L217" s="99">
        <v>9</v>
      </c>
      <c r="M217" s="82" t="s">
        <v>100</v>
      </c>
      <c r="N217" s="83">
        <v>11</v>
      </c>
      <c r="O217" s="213" t="s">
        <v>205</v>
      </c>
      <c r="P217" s="221"/>
      <c r="Q217" s="318">
        <f>SUM(R217:R218,T217:T218)+SUM(S217:S218)*1.5+SUM(U217:U218)/3+SUM(V217:V218)*0.6</f>
        <v>15.799999999999999</v>
      </c>
      <c r="R217" s="70"/>
      <c r="S217" s="70"/>
      <c r="T217" s="29">
        <v>2</v>
      </c>
      <c r="U217" s="29"/>
      <c r="V217" s="30">
        <v>18</v>
      </c>
      <c r="W217" s="28"/>
      <c r="X217" s="83"/>
      <c r="Y217" s="140"/>
      <c r="Z217" s="185"/>
      <c r="AA217" s="34"/>
      <c r="AB217" s="32">
        <v>12</v>
      </c>
      <c r="AC217" s="33"/>
      <c r="AD217" s="33">
        <v>83</v>
      </c>
      <c r="AE217" s="33"/>
      <c r="AF217" s="33"/>
      <c r="AG217" s="33"/>
      <c r="AH217" s="33"/>
      <c r="AI217" s="34"/>
      <c r="AJ217" s="30"/>
      <c r="AK217" s="180">
        <v>47</v>
      </c>
      <c r="AL217" s="185">
        <v>63</v>
      </c>
      <c r="AM217" s="33">
        <v>60</v>
      </c>
      <c r="AN217" s="33">
        <v>65</v>
      </c>
      <c r="AO217" s="34">
        <f>AN217-AK217</f>
        <v>18</v>
      </c>
      <c r="AP217" s="352"/>
      <c r="AQ217" s="491" t="s">
        <v>429</v>
      </c>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row>
    <row r="218" spans="1:234" ht="10.5" customHeight="1">
      <c r="A218" s="467"/>
      <c r="B218" s="468"/>
      <c r="C218" s="294"/>
      <c r="D218" s="286">
        <v>14</v>
      </c>
      <c r="E218" s="97"/>
      <c r="F218" s="87"/>
      <c r="G218" s="87"/>
      <c r="H218" s="87"/>
      <c r="I218" s="97">
        <v>41</v>
      </c>
      <c r="J218" s="88"/>
      <c r="K218" s="89" t="s">
        <v>565</v>
      </c>
      <c r="L218" s="101">
        <v>7</v>
      </c>
      <c r="M218" s="91" t="s">
        <v>97</v>
      </c>
      <c r="N218" s="92">
        <v>20</v>
      </c>
      <c r="O218" s="212" t="s">
        <v>30</v>
      </c>
      <c r="P218" s="222"/>
      <c r="Q218" s="319"/>
      <c r="R218" s="93"/>
      <c r="S218" s="93"/>
      <c r="T218" s="94">
        <v>3</v>
      </c>
      <c r="U218" s="94"/>
      <c r="V218" s="90"/>
      <c r="W218" s="89"/>
      <c r="X218" s="92"/>
      <c r="Y218" s="182"/>
      <c r="Z218" s="184"/>
      <c r="AA218" s="306"/>
      <c r="AB218" s="442">
        <v>14</v>
      </c>
      <c r="AC218" s="349"/>
      <c r="AD218" s="349"/>
      <c r="AE218" s="349"/>
      <c r="AF218" s="349"/>
      <c r="AG218" s="349"/>
      <c r="AH218" s="349">
        <v>41</v>
      </c>
      <c r="AI218" s="306"/>
      <c r="AJ218" s="90">
        <v>8</v>
      </c>
      <c r="AK218" s="182"/>
      <c r="AL218" s="184"/>
      <c r="AM218" s="349"/>
      <c r="AN218" s="349"/>
      <c r="AO218" s="306"/>
      <c r="AP218" s="350"/>
      <c r="AQ218" s="490"/>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c r="CK218" s="95"/>
      <c r="CL218" s="95"/>
      <c r="CM218" s="95"/>
      <c r="CN218" s="95"/>
      <c r="CO218" s="95"/>
      <c r="CP218" s="95"/>
      <c r="CQ218" s="95"/>
      <c r="CR218" s="95"/>
      <c r="CS218" s="95"/>
      <c r="CT218" s="95"/>
      <c r="CU218" s="95"/>
      <c r="CV218" s="95"/>
      <c r="CW218" s="95"/>
      <c r="CX218" s="95"/>
      <c r="CY218" s="95"/>
      <c r="CZ218" s="95"/>
      <c r="DA218" s="95"/>
      <c r="DB218" s="95"/>
      <c r="DC218" s="95"/>
      <c r="DD218" s="95"/>
      <c r="DE218" s="95"/>
      <c r="DF218" s="95"/>
      <c r="DG218" s="95"/>
      <c r="DH218" s="95"/>
      <c r="DI218" s="95"/>
      <c r="DJ218" s="95"/>
      <c r="DK218" s="95"/>
      <c r="DL218" s="95"/>
      <c r="DM218" s="95"/>
      <c r="DN218" s="95"/>
      <c r="DO218" s="95"/>
      <c r="DP218" s="95"/>
      <c r="DQ218" s="95"/>
      <c r="DR218" s="95"/>
      <c r="DS218" s="95"/>
      <c r="DT218" s="95"/>
      <c r="DU218" s="95"/>
      <c r="DV218" s="95"/>
      <c r="DW218" s="95"/>
      <c r="DX218" s="95"/>
      <c r="DY218" s="95"/>
      <c r="DZ218" s="95"/>
      <c r="EA218" s="95"/>
      <c r="EB218" s="95"/>
      <c r="EC218" s="95"/>
      <c r="ED218" s="95"/>
      <c r="EE218" s="95"/>
      <c r="EF218" s="95"/>
      <c r="EG218" s="95"/>
      <c r="EH218" s="95"/>
      <c r="EI218" s="95"/>
      <c r="EJ218" s="95"/>
      <c r="EK218" s="95"/>
      <c r="EL218" s="95"/>
      <c r="EM218" s="95"/>
      <c r="EN218" s="95"/>
      <c r="EO218" s="95"/>
      <c r="EP218" s="95"/>
      <c r="EQ218" s="95"/>
      <c r="ER218" s="95"/>
      <c r="ES218" s="95"/>
      <c r="ET218" s="95"/>
      <c r="EU218" s="95"/>
      <c r="EV218" s="95"/>
      <c r="EW218" s="95"/>
      <c r="EX218" s="95"/>
      <c r="EY218" s="95"/>
      <c r="EZ218" s="95"/>
      <c r="FA218" s="95"/>
      <c r="FB218" s="95"/>
      <c r="FC218" s="95"/>
      <c r="FD218" s="95"/>
      <c r="FE218" s="95"/>
      <c r="FF218" s="95"/>
      <c r="FG218" s="95"/>
      <c r="FH218" s="95"/>
      <c r="FI218" s="95"/>
      <c r="FJ218" s="95"/>
      <c r="FK218" s="95"/>
      <c r="FL218" s="95"/>
      <c r="FM218" s="95"/>
      <c r="FN218" s="95"/>
      <c r="FO218" s="95"/>
      <c r="FP218" s="95"/>
      <c r="FQ218" s="95"/>
      <c r="FR218" s="95"/>
      <c r="FS218" s="95"/>
      <c r="FT218" s="95"/>
      <c r="FU218" s="95"/>
      <c r="FV218" s="95"/>
      <c r="FW218" s="95"/>
      <c r="FX218" s="95"/>
      <c r="FY218" s="95"/>
      <c r="FZ218" s="95"/>
      <c r="GA218" s="95"/>
      <c r="GB218" s="95"/>
      <c r="GC218" s="95"/>
      <c r="GD218" s="95"/>
      <c r="GE218" s="95"/>
      <c r="GF218" s="95"/>
      <c r="GG218" s="95"/>
      <c r="GH218" s="95"/>
      <c r="GI218" s="95"/>
      <c r="GJ218" s="95"/>
      <c r="GK218" s="95"/>
      <c r="GL218" s="95"/>
      <c r="GM218" s="95"/>
      <c r="GN218" s="95"/>
      <c r="GO218" s="95"/>
      <c r="GP218" s="95"/>
      <c r="GQ218" s="95"/>
      <c r="GR218" s="95"/>
      <c r="GS218" s="95"/>
      <c r="GT218" s="95"/>
      <c r="GU218" s="95"/>
      <c r="GV218" s="95"/>
      <c r="GW218" s="95"/>
      <c r="GX218" s="95"/>
      <c r="GY218" s="95"/>
      <c r="GZ218" s="95"/>
      <c r="HA218" s="95"/>
      <c r="HB218" s="95"/>
      <c r="HC218" s="95"/>
      <c r="HD218" s="95"/>
      <c r="HE218" s="95"/>
      <c r="HF218" s="95"/>
      <c r="HG218" s="95"/>
      <c r="HH218" s="95"/>
      <c r="HI218" s="95"/>
      <c r="HJ218" s="95"/>
      <c r="HK218" s="95"/>
      <c r="HL218" s="95"/>
      <c r="HM218" s="95"/>
      <c r="HN218" s="95"/>
      <c r="HO218" s="95"/>
      <c r="HP218" s="95"/>
      <c r="HQ218" s="95"/>
      <c r="HR218" s="95"/>
      <c r="HS218" s="95"/>
      <c r="HT218" s="95"/>
      <c r="HU218" s="95"/>
      <c r="HV218" s="95"/>
      <c r="HW218" s="95"/>
      <c r="HX218" s="95"/>
      <c r="HY218" s="95"/>
      <c r="HZ218" s="95"/>
    </row>
    <row r="219" spans="1:234" s="95" customFormat="1" ht="10.5" customHeight="1">
      <c r="A219" s="463" t="s">
        <v>62</v>
      </c>
      <c r="B219" s="465">
        <f>B217+1</f>
        <v>38751</v>
      </c>
      <c r="C219" s="293">
        <f>SUM(D219:J220)</f>
        <v>174</v>
      </c>
      <c r="D219" s="285">
        <v>25</v>
      </c>
      <c r="E219" s="96">
        <v>29</v>
      </c>
      <c r="F219" s="80">
        <v>25</v>
      </c>
      <c r="G219" s="80"/>
      <c r="H219" s="80"/>
      <c r="I219" s="80"/>
      <c r="J219" s="98"/>
      <c r="K219" s="28" t="s">
        <v>565</v>
      </c>
      <c r="L219" s="30">
        <v>8</v>
      </c>
      <c r="M219" s="82" t="s">
        <v>100</v>
      </c>
      <c r="N219" s="83">
        <v>11</v>
      </c>
      <c r="O219" s="211" t="s">
        <v>430</v>
      </c>
      <c r="P219" s="221"/>
      <c r="Q219" s="318">
        <f>SUM(R219:R220,T219:T220)+SUM(S219:S220)*1.5+SUM(U219:U220)/3+SUM(V219:V220)*0.6</f>
        <v>22</v>
      </c>
      <c r="R219" s="70"/>
      <c r="S219" s="70"/>
      <c r="T219" s="29">
        <v>18</v>
      </c>
      <c r="U219" s="29"/>
      <c r="V219" s="30"/>
      <c r="W219" s="28">
        <v>160</v>
      </c>
      <c r="X219" s="83"/>
      <c r="Y219" s="180"/>
      <c r="Z219" s="307"/>
      <c r="AA219" s="54"/>
      <c r="AB219" s="38">
        <v>79</v>
      </c>
      <c r="AC219" s="37"/>
      <c r="AD219" s="37"/>
      <c r="AE219" s="37"/>
      <c r="AF219" s="37"/>
      <c r="AG219" s="37"/>
      <c r="AH219" s="37"/>
      <c r="AI219" s="54"/>
      <c r="AJ219" s="30"/>
      <c r="AK219" s="180">
        <v>46</v>
      </c>
      <c r="AL219" s="185">
        <v>56</v>
      </c>
      <c r="AM219" s="33">
        <v>48</v>
      </c>
      <c r="AN219" s="33">
        <v>54</v>
      </c>
      <c r="AO219" s="34">
        <f>AN219-AK219</f>
        <v>8</v>
      </c>
      <c r="AP219" s="352"/>
      <c r="AQ219" s="491" t="s">
        <v>231</v>
      </c>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row>
    <row r="220" spans="1:234" ht="10.5" customHeight="1">
      <c r="A220" s="467"/>
      <c r="B220" s="468"/>
      <c r="C220" s="294"/>
      <c r="D220" s="286">
        <v>88</v>
      </c>
      <c r="E220" s="97">
        <v>5</v>
      </c>
      <c r="F220" s="87">
        <v>2</v>
      </c>
      <c r="G220" s="87"/>
      <c r="H220" s="87"/>
      <c r="I220" s="87"/>
      <c r="J220" s="100"/>
      <c r="K220" s="89" t="s">
        <v>565</v>
      </c>
      <c r="L220" s="90">
        <v>9</v>
      </c>
      <c r="M220" s="91" t="s">
        <v>97</v>
      </c>
      <c r="N220" s="92">
        <v>18</v>
      </c>
      <c r="O220" s="212" t="s">
        <v>184</v>
      </c>
      <c r="P220" s="222"/>
      <c r="Q220" s="319"/>
      <c r="R220" s="93"/>
      <c r="S220" s="93"/>
      <c r="T220" s="94">
        <v>4</v>
      </c>
      <c r="U220" s="94"/>
      <c r="V220" s="90"/>
      <c r="W220" s="89">
        <v>135</v>
      </c>
      <c r="X220" s="92"/>
      <c r="Y220" s="182"/>
      <c r="Z220" s="184"/>
      <c r="AA220" s="309"/>
      <c r="AB220" s="443">
        <v>20</v>
      </c>
      <c r="AC220" s="444"/>
      <c r="AD220" s="444"/>
      <c r="AE220" s="444"/>
      <c r="AF220" s="444"/>
      <c r="AG220" s="444"/>
      <c r="AH220" s="444"/>
      <c r="AI220" s="309">
        <v>75</v>
      </c>
      <c r="AJ220" s="90">
        <v>8</v>
      </c>
      <c r="AK220" s="182"/>
      <c r="AL220" s="184"/>
      <c r="AM220" s="349"/>
      <c r="AN220" s="349"/>
      <c r="AO220" s="306"/>
      <c r="AP220" s="350"/>
      <c r="AQ220" s="490"/>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c r="CK220" s="95"/>
      <c r="CL220" s="95"/>
      <c r="CM220" s="95"/>
      <c r="CN220" s="95"/>
      <c r="CO220" s="95"/>
      <c r="CP220" s="95"/>
      <c r="CQ220" s="95"/>
      <c r="CR220" s="95"/>
      <c r="CS220" s="95"/>
      <c r="CT220" s="95"/>
      <c r="CU220" s="95"/>
      <c r="CV220" s="95"/>
      <c r="CW220" s="95"/>
      <c r="CX220" s="95"/>
      <c r="CY220" s="95"/>
      <c r="CZ220" s="95"/>
      <c r="DA220" s="95"/>
      <c r="DB220" s="95"/>
      <c r="DC220" s="95"/>
      <c r="DD220" s="95"/>
      <c r="DE220" s="95"/>
      <c r="DF220" s="95"/>
      <c r="DG220" s="95"/>
      <c r="DH220" s="95"/>
      <c r="DI220" s="95"/>
      <c r="DJ220" s="95"/>
      <c r="DK220" s="95"/>
      <c r="DL220" s="95"/>
      <c r="DM220" s="95"/>
      <c r="DN220" s="95"/>
      <c r="DO220" s="95"/>
      <c r="DP220" s="95"/>
      <c r="DQ220" s="95"/>
      <c r="DR220" s="95"/>
      <c r="DS220" s="95"/>
      <c r="DT220" s="95"/>
      <c r="DU220" s="95"/>
      <c r="DV220" s="95"/>
      <c r="DW220" s="95"/>
      <c r="DX220" s="95"/>
      <c r="DY220" s="95"/>
      <c r="DZ220" s="95"/>
      <c r="EA220" s="95"/>
      <c r="EB220" s="95"/>
      <c r="EC220" s="95"/>
      <c r="ED220" s="95"/>
      <c r="EE220" s="95"/>
      <c r="EF220" s="95"/>
      <c r="EG220" s="95"/>
      <c r="EH220" s="95"/>
      <c r="EI220" s="95"/>
      <c r="EJ220" s="95"/>
      <c r="EK220" s="95"/>
      <c r="EL220" s="95"/>
      <c r="EM220" s="95"/>
      <c r="EN220" s="95"/>
      <c r="EO220" s="95"/>
      <c r="EP220" s="95"/>
      <c r="EQ220" s="95"/>
      <c r="ER220" s="95"/>
      <c r="ES220" s="95"/>
      <c r="ET220" s="95"/>
      <c r="EU220" s="95"/>
      <c r="EV220" s="95"/>
      <c r="EW220" s="95"/>
      <c r="EX220" s="95"/>
      <c r="EY220" s="95"/>
      <c r="EZ220" s="95"/>
      <c r="FA220" s="95"/>
      <c r="FB220" s="95"/>
      <c r="FC220" s="95"/>
      <c r="FD220" s="95"/>
      <c r="FE220" s="95"/>
      <c r="FF220" s="95"/>
      <c r="FG220" s="95"/>
      <c r="FH220" s="95"/>
      <c r="FI220" s="95"/>
      <c r="FJ220" s="95"/>
      <c r="FK220" s="95"/>
      <c r="FL220" s="95"/>
      <c r="FM220" s="95"/>
      <c r="FN220" s="95"/>
      <c r="FO220" s="95"/>
      <c r="FP220" s="95"/>
      <c r="FQ220" s="95"/>
      <c r="FR220" s="95"/>
      <c r="FS220" s="95"/>
      <c r="FT220" s="95"/>
      <c r="FU220" s="95"/>
      <c r="FV220" s="95"/>
      <c r="FW220" s="95"/>
      <c r="FX220" s="95"/>
      <c r="FY220" s="95"/>
      <c r="FZ220" s="95"/>
      <c r="GA220" s="95"/>
      <c r="GB220" s="95"/>
      <c r="GC220" s="95"/>
      <c r="GD220" s="95"/>
      <c r="GE220" s="95"/>
      <c r="GF220" s="95"/>
      <c r="GG220" s="95"/>
      <c r="GH220" s="95"/>
      <c r="GI220" s="95"/>
      <c r="GJ220" s="95"/>
      <c r="GK220" s="95"/>
      <c r="GL220" s="95"/>
      <c r="GM220" s="95"/>
      <c r="GN220" s="95"/>
      <c r="GO220" s="95"/>
      <c r="GP220" s="95"/>
      <c r="GQ220" s="95"/>
      <c r="GR220" s="95"/>
      <c r="GS220" s="95"/>
      <c r="GT220" s="95"/>
      <c r="GU220" s="95"/>
      <c r="GV220" s="95"/>
      <c r="GW220" s="95"/>
      <c r="GX220" s="95"/>
      <c r="GY220" s="95"/>
      <c r="GZ220" s="95"/>
      <c r="HA220" s="95"/>
      <c r="HB220" s="95"/>
      <c r="HC220" s="95"/>
      <c r="HD220" s="95"/>
      <c r="HE220" s="95"/>
      <c r="HF220" s="95"/>
      <c r="HG220" s="95"/>
      <c r="HH220" s="95"/>
      <c r="HI220" s="95"/>
      <c r="HJ220" s="95"/>
      <c r="HK220" s="95"/>
      <c r="HL220" s="95"/>
      <c r="HM220" s="95"/>
      <c r="HN220" s="95"/>
      <c r="HO220" s="95"/>
      <c r="HP220" s="95"/>
      <c r="HQ220" s="95"/>
      <c r="HR220" s="95"/>
      <c r="HS220" s="95"/>
      <c r="HT220" s="95"/>
      <c r="HU220" s="95"/>
      <c r="HV220" s="95"/>
      <c r="HW220" s="95"/>
      <c r="HX220" s="95"/>
      <c r="HY220" s="95"/>
      <c r="HZ220" s="95"/>
    </row>
    <row r="221" spans="1:234" s="95" customFormat="1" ht="10.5" customHeight="1">
      <c r="A221" s="463" t="s">
        <v>63</v>
      </c>
      <c r="B221" s="465">
        <f>B219+1</f>
        <v>38752</v>
      </c>
      <c r="C221" s="293">
        <f>SUM(D221:J222)</f>
        <v>172</v>
      </c>
      <c r="D221" s="284">
        <v>115</v>
      </c>
      <c r="E221" s="80">
        <v>5</v>
      </c>
      <c r="F221" s="80"/>
      <c r="G221" s="80"/>
      <c r="H221" s="80"/>
      <c r="I221" s="80"/>
      <c r="J221" s="81"/>
      <c r="K221" s="28" t="s">
        <v>565</v>
      </c>
      <c r="L221" s="30">
        <v>8</v>
      </c>
      <c r="M221" s="82" t="s">
        <v>100</v>
      </c>
      <c r="N221" s="83">
        <v>12</v>
      </c>
      <c r="O221" s="211" t="s">
        <v>431</v>
      </c>
      <c r="P221" s="221"/>
      <c r="Q221" s="318">
        <f>SUM(R221:R222,T221:T222)+SUM(S221:S222)*1.5+SUM(U221:U222)/3+SUM(V221:V222)*0.6</f>
        <v>28.799999999999997</v>
      </c>
      <c r="R221" s="70"/>
      <c r="S221" s="70"/>
      <c r="T221" s="29">
        <v>8</v>
      </c>
      <c r="U221" s="29"/>
      <c r="V221" s="30">
        <v>18</v>
      </c>
      <c r="W221" s="28"/>
      <c r="X221" s="83"/>
      <c r="Y221" s="140"/>
      <c r="Z221" s="185"/>
      <c r="AA221" s="34"/>
      <c r="AB221" s="32">
        <v>40</v>
      </c>
      <c r="AC221" s="33"/>
      <c r="AD221" s="33">
        <v>80</v>
      </c>
      <c r="AE221" s="33"/>
      <c r="AF221" s="33"/>
      <c r="AG221" s="33"/>
      <c r="AH221" s="33"/>
      <c r="AI221" s="34"/>
      <c r="AJ221" s="30" t="s">
        <v>548</v>
      </c>
      <c r="AK221" s="180">
        <v>46</v>
      </c>
      <c r="AL221" s="185">
        <v>64</v>
      </c>
      <c r="AM221" s="33">
        <v>58</v>
      </c>
      <c r="AN221" s="33">
        <v>62</v>
      </c>
      <c r="AO221" s="34">
        <f>AN221-AK221</f>
        <v>16</v>
      </c>
      <c r="AP221" s="352"/>
      <c r="AQ221" s="491" t="s">
        <v>433</v>
      </c>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c r="FW221" s="59"/>
      <c r="FX221" s="59"/>
      <c r="FY221" s="59"/>
      <c r="FZ221" s="59"/>
      <c r="GA221" s="59"/>
      <c r="GB221" s="59"/>
      <c r="GC221" s="59"/>
      <c r="GD221" s="59"/>
      <c r="GE221" s="59"/>
      <c r="GF221" s="59"/>
      <c r="GG221" s="59"/>
      <c r="GH221" s="59"/>
      <c r="GI221" s="59"/>
      <c r="GJ221" s="59"/>
      <c r="GK221" s="59"/>
      <c r="GL221" s="59"/>
      <c r="GM221" s="59"/>
      <c r="GN221" s="59"/>
      <c r="GO221" s="59"/>
      <c r="GP221" s="59"/>
      <c r="GQ221" s="59"/>
      <c r="GR221" s="59"/>
      <c r="GS221" s="59"/>
      <c r="GT221" s="59"/>
      <c r="GU221" s="59"/>
      <c r="GV221" s="59"/>
      <c r="GW221" s="59"/>
      <c r="GX221" s="59"/>
      <c r="GY221" s="59"/>
      <c r="GZ221" s="59"/>
      <c r="HA221" s="59"/>
      <c r="HB221" s="59"/>
      <c r="HC221" s="59"/>
      <c r="HD221" s="59"/>
      <c r="HE221" s="59"/>
      <c r="HF221" s="59"/>
      <c r="HG221" s="59"/>
      <c r="HH221" s="59"/>
      <c r="HI221" s="59"/>
      <c r="HJ221" s="59"/>
      <c r="HK221" s="59"/>
      <c r="HL221" s="59"/>
      <c r="HM221" s="59"/>
      <c r="HN221" s="59"/>
      <c r="HO221" s="59"/>
      <c r="HP221" s="59"/>
      <c r="HQ221" s="59"/>
      <c r="HR221" s="59"/>
      <c r="HS221" s="59"/>
      <c r="HT221" s="59"/>
      <c r="HU221" s="59"/>
      <c r="HV221" s="59"/>
      <c r="HW221" s="59"/>
      <c r="HX221" s="59"/>
      <c r="HY221" s="59"/>
      <c r="HZ221" s="59"/>
    </row>
    <row r="222" spans="1:234" ht="10.5" customHeight="1">
      <c r="A222" s="467"/>
      <c r="B222" s="468"/>
      <c r="C222" s="294"/>
      <c r="D222" s="283">
        <v>52</v>
      </c>
      <c r="E222" s="87"/>
      <c r="F222" s="87"/>
      <c r="G222" s="87"/>
      <c r="H222" s="87"/>
      <c r="I222" s="87"/>
      <c r="J222" s="88"/>
      <c r="K222" s="89" t="s">
        <v>565</v>
      </c>
      <c r="L222" s="90">
        <v>10</v>
      </c>
      <c r="M222" s="91" t="s">
        <v>97</v>
      </c>
      <c r="N222" s="92">
        <v>20</v>
      </c>
      <c r="O222" s="212" t="s">
        <v>29</v>
      </c>
      <c r="P222" s="222"/>
      <c r="Q222" s="319"/>
      <c r="R222" s="93"/>
      <c r="S222" s="93"/>
      <c r="T222" s="94">
        <v>10</v>
      </c>
      <c r="U222" s="94"/>
      <c r="V222" s="90"/>
      <c r="W222" s="89"/>
      <c r="X222" s="92"/>
      <c r="Y222" s="182"/>
      <c r="Z222" s="184"/>
      <c r="AA222" s="306"/>
      <c r="AB222" s="442">
        <v>52</v>
      </c>
      <c r="AC222" s="349"/>
      <c r="AD222" s="349"/>
      <c r="AE222" s="349"/>
      <c r="AF222" s="349"/>
      <c r="AG222" s="349"/>
      <c r="AH222" s="349"/>
      <c r="AI222" s="306"/>
      <c r="AJ222" s="90">
        <v>8</v>
      </c>
      <c r="AK222" s="183"/>
      <c r="AL222" s="184"/>
      <c r="AM222" s="349"/>
      <c r="AN222" s="349"/>
      <c r="AO222" s="306"/>
      <c r="AP222" s="350"/>
      <c r="AQ222" s="490"/>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c r="CK222" s="95"/>
      <c r="CL222" s="95"/>
      <c r="CM222" s="95"/>
      <c r="CN222" s="95"/>
      <c r="CO222" s="95"/>
      <c r="CP222" s="95"/>
      <c r="CQ222" s="95"/>
      <c r="CR222" s="95"/>
      <c r="CS222" s="95"/>
      <c r="CT222" s="95"/>
      <c r="CU222" s="95"/>
      <c r="CV222" s="95"/>
      <c r="CW222" s="95"/>
      <c r="CX222" s="95"/>
      <c r="CY222" s="95"/>
      <c r="CZ222" s="95"/>
      <c r="DA222" s="95"/>
      <c r="DB222" s="95"/>
      <c r="DC222" s="95"/>
      <c r="DD222" s="95"/>
      <c r="DE222" s="95"/>
      <c r="DF222" s="95"/>
      <c r="DG222" s="95"/>
      <c r="DH222" s="95"/>
      <c r="DI222" s="95"/>
      <c r="DJ222" s="95"/>
      <c r="DK222" s="95"/>
      <c r="DL222" s="95"/>
      <c r="DM222" s="95"/>
      <c r="DN222" s="95"/>
      <c r="DO222" s="95"/>
      <c r="DP222" s="95"/>
      <c r="DQ222" s="95"/>
      <c r="DR222" s="95"/>
      <c r="DS222" s="95"/>
      <c r="DT222" s="95"/>
      <c r="DU222" s="95"/>
      <c r="DV222" s="95"/>
      <c r="DW222" s="95"/>
      <c r="DX222" s="95"/>
      <c r="DY222" s="95"/>
      <c r="DZ222" s="95"/>
      <c r="EA222" s="95"/>
      <c r="EB222" s="95"/>
      <c r="EC222" s="95"/>
      <c r="ED222" s="95"/>
      <c r="EE222" s="95"/>
      <c r="EF222" s="95"/>
      <c r="EG222" s="95"/>
      <c r="EH222" s="95"/>
      <c r="EI222" s="95"/>
      <c r="EJ222" s="95"/>
      <c r="EK222" s="95"/>
      <c r="EL222" s="95"/>
      <c r="EM222" s="95"/>
      <c r="EN222" s="95"/>
      <c r="EO222" s="95"/>
      <c r="EP222" s="95"/>
      <c r="EQ222" s="95"/>
      <c r="ER222" s="95"/>
      <c r="ES222" s="95"/>
      <c r="ET222" s="95"/>
      <c r="EU222" s="95"/>
      <c r="EV222" s="95"/>
      <c r="EW222" s="95"/>
      <c r="EX222" s="95"/>
      <c r="EY222" s="95"/>
      <c r="EZ222" s="95"/>
      <c r="FA222" s="95"/>
      <c r="FB222" s="95"/>
      <c r="FC222" s="95"/>
      <c r="FD222" s="95"/>
      <c r="FE222" s="95"/>
      <c r="FF222" s="95"/>
      <c r="FG222" s="95"/>
      <c r="FH222" s="95"/>
      <c r="FI222" s="95"/>
      <c r="FJ222" s="95"/>
      <c r="FK222" s="95"/>
      <c r="FL222" s="95"/>
      <c r="FM222" s="95"/>
      <c r="FN222" s="95"/>
      <c r="FO222" s="95"/>
      <c r="FP222" s="95"/>
      <c r="FQ222" s="95"/>
      <c r="FR222" s="95"/>
      <c r="FS222" s="95"/>
      <c r="FT222" s="95"/>
      <c r="FU222" s="95"/>
      <c r="FV222" s="95"/>
      <c r="FW222" s="95"/>
      <c r="FX222" s="95"/>
      <c r="FY222" s="95"/>
      <c r="FZ222" s="95"/>
      <c r="GA222" s="95"/>
      <c r="GB222" s="95"/>
      <c r="GC222" s="95"/>
      <c r="GD222" s="95"/>
      <c r="GE222" s="95"/>
      <c r="GF222" s="95"/>
      <c r="GG222" s="95"/>
      <c r="GH222" s="95"/>
      <c r="GI222" s="95"/>
      <c r="GJ222" s="95"/>
      <c r="GK222" s="95"/>
      <c r="GL222" s="95"/>
      <c r="GM222" s="95"/>
      <c r="GN222" s="95"/>
      <c r="GO222" s="95"/>
      <c r="GP222" s="95"/>
      <c r="GQ222" s="95"/>
      <c r="GR222" s="95"/>
      <c r="GS222" s="95"/>
      <c r="GT222" s="95"/>
      <c r="GU222" s="95"/>
      <c r="GV222" s="95"/>
      <c r="GW222" s="95"/>
      <c r="GX222" s="95"/>
      <c r="GY222" s="95"/>
      <c r="GZ222" s="95"/>
      <c r="HA222" s="95"/>
      <c r="HB222" s="95"/>
      <c r="HC222" s="95"/>
      <c r="HD222" s="95"/>
      <c r="HE222" s="95"/>
      <c r="HF222" s="95"/>
      <c r="HG222" s="95"/>
      <c r="HH222" s="95"/>
      <c r="HI222" s="95"/>
      <c r="HJ222" s="95"/>
      <c r="HK222" s="95"/>
      <c r="HL222" s="95"/>
      <c r="HM222" s="95"/>
      <c r="HN222" s="95"/>
      <c r="HO222" s="95"/>
      <c r="HP222" s="95"/>
      <c r="HQ222" s="95"/>
      <c r="HR222" s="95"/>
      <c r="HS222" s="95"/>
      <c r="HT222" s="95"/>
      <c r="HU222" s="95"/>
      <c r="HV222" s="95"/>
      <c r="HW222" s="95"/>
      <c r="HX222" s="95"/>
      <c r="HY222" s="95"/>
      <c r="HZ222" s="95"/>
    </row>
    <row r="223" spans="1:234" s="95" customFormat="1" ht="10.5" customHeight="1">
      <c r="A223" s="463" t="s">
        <v>64</v>
      </c>
      <c r="B223" s="465">
        <f>B221+1</f>
        <v>38753</v>
      </c>
      <c r="C223" s="293">
        <f>SUM(D223:J224)</f>
        <v>120</v>
      </c>
      <c r="D223" s="285">
        <v>112</v>
      </c>
      <c r="E223" s="96">
        <v>8</v>
      </c>
      <c r="F223" s="80"/>
      <c r="G223" s="80"/>
      <c r="H223" s="80"/>
      <c r="I223" s="80"/>
      <c r="J223" s="98"/>
      <c r="K223" s="28" t="s">
        <v>565</v>
      </c>
      <c r="L223" s="99">
        <v>8</v>
      </c>
      <c r="M223" s="82" t="s">
        <v>100</v>
      </c>
      <c r="N223" s="83">
        <v>12</v>
      </c>
      <c r="O223" s="213" t="s">
        <v>431</v>
      </c>
      <c r="P223" s="221"/>
      <c r="Q223" s="320">
        <f>SUM(R223:R224,T223:T224)+SUM(S223:S224)*1.5+SUM(U223:U224)/3+SUM(V223:V224)*0.6</f>
        <v>22</v>
      </c>
      <c r="R223" s="70"/>
      <c r="S223" s="70"/>
      <c r="T223" s="29">
        <v>16</v>
      </c>
      <c r="U223" s="29"/>
      <c r="V223" s="30">
        <v>10</v>
      </c>
      <c r="W223" s="28"/>
      <c r="X223" s="83"/>
      <c r="Y223" s="140"/>
      <c r="Z223" s="185"/>
      <c r="AA223" s="34"/>
      <c r="AB223" s="32">
        <v>77</v>
      </c>
      <c r="AC223" s="33"/>
      <c r="AD223" s="33">
        <v>43</v>
      </c>
      <c r="AE223" s="33"/>
      <c r="AF223" s="33"/>
      <c r="AG223" s="33"/>
      <c r="AH223" s="33"/>
      <c r="AI223" s="34"/>
      <c r="AJ223" s="30"/>
      <c r="AK223" s="180">
        <v>46</v>
      </c>
      <c r="AL223" s="185">
        <v>63</v>
      </c>
      <c r="AM223" s="33">
        <v>62</v>
      </c>
      <c r="AN223" s="351">
        <v>62</v>
      </c>
      <c r="AO223" s="34">
        <f>AN223-AK223</f>
        <v>16</v>
      </c>
      <c r="AP223" s="352"/>
      <c r="AQ223" s="491" t="s">
        <v>437</v>
      </c>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c r="GX223" s="59"/>
      <c r="GY223" s="59"/>
      <c r="GZ223" s="59"/>
      <c r="HA223" s="59"/>
      <c r="HB223" s="59"/>
      <c r="HC223" s="59"/>
      <c r="HD223" s="59"/>
      <c r="HE223" s="59"/>
      <c r="HF223" s="59"/>
      <c r="HG223" s="59"/>
      <c r="HH223" s="59"/>
      <c r="HI223" s="59"/>
      <c r="HJ223" s="59"/>
      <c r="HK223" s="59"/>
      <c r="HL223" s="59"/>
      <c r="HM223" s="59"/>
      <c r="HN223" s="59"/>
      <c r="HO223" s="59"/>
      <c r="HP223" s="59"/>
      <c r="HQ223" s="59"/>
      <c r="HR223" s="59"/>
      <c r="HS223" s="59"/>
      <c r="HT223" s="59"/>
      <c r="HU223" s="59"/>
      <c r="HV223" s="59"/>
      <c r="HW223" s="59"/>
      <c r="HX223" s="59"/>
      <c r="HY223" s="59"/>
      <c r="HZ223" s="59"/>
    </row>
    <row r="224" spans="1:43" ht="10.5" customHeight="1" thickBot="1">
      <c r="A224" s="464"/>
      <c r="B224" s="466"/>
      <c r="C224" s="296"/>
      <c r="D224" s="285"/>
      <c r="E224" s="96"/>
      <c r="J224" s="98"/>
      <c r="L224" s="99"/>
      <c r="Q224" s="318"/>
      <c r="AJ224" s="30">
        <v>8</v>
      </c>
      <c r="AQ224" s="492"/>
    </row>
    <row r="225" spans="1:234" ht="10.5" customHeight="1" thickBot="1">
      <c r="A225" s="471">
        <f>IF(A209=52,1,A209+1)</f>
        <v>5</v>
      </c>
      <c r="B225" s="472"/>
      <c r="C225" s="299">
        <f>(C226/60-ROUNDDOWN(C226/60,0))/100*60+ROUNDDOWN(C226/60,0)</f>
        <v>15.34</v>
      </c>
      <c r="D225" s="300">
        <f>(D226/60-ROUNDDOWN(D226/60,0))/100*60+ROUNDDOWN(D226/60,0)</f>
        <v>12.04</v>
      </c>
      <c r="E225" s="301">
        <f aca="true" t="shared" si="67" ref="E225:J225">(E226/60-ROUNDDOWN(E226/60,0))/100*60+ROUNDDOWN(E226/60,0)</f>
        <v>1.11</v>
      </c>
      <c r="F225" s="301">
        <f t="shared" si="67"/>
        <v>1.03</v>
      </c>
      <c r="G225" s="301">
        <f t="shared" si="67"/>
        <v>0</v>
      </c>
      <c r="H225" s="301">
        <f t="shared" si="67"/>
        <v>0</v>
      </c>
      <c r="I225" s="301">
        <f t="shared" si="67"/>
        <v>1.16</v>
      </c>
      <c r="J225" s="301">
        <f t="shared" si="67"/>
        <v>0</v>
      </c>
      <c r="K225" s="226"/>
      <c r="L225" s="227">
        <f>2*COUNTA(L211:L224)-COUNT(L211:L224)</f>
        <v>12</v>
      </c>
      <c r="M225" s="228"/>
      <c r="N225" s="229"/>
      <c r="O225" s="475"/>
      <c r="P225" s="476"/>
      <c r="Q225" s="321">
        <f aca="true" t="shared" si="68" ref="Q225:V225">SUM(Q211:Q224)</f>
        <v>147.6</v>
      </c>
      <c r="R225" s="230">
        <f t="shared" si="68"/>
        <v>0</v>
      </c>
      <c r="S225" s="230">
        <f t="shared" si="68"/>
        <v>0</v>
      </c>
      <c r="T225" s="230">
        <f t="shared" si="68"/>
        <v>120</v>
      </c>
      <c r="U225" s="230">
        <f t="shared" si="68"/>
        <v>0</v>
      </c>
      <c r="V225" s="230">
        <f t="shared" si="68"/>
        <v>46</v>
      </c>
      <c r="W225" s="226"/>
      <c r="X225" s="229"/>
      <c r="Y225" s="231"/>
      <c r="Z225" s="312">
        <f>COUNT(Z211:Z224)</f>
        <v>0</v>
      </c>
      <c r="AA225" s="313">
        <f>COUNT(AA211:AA224)</f>
        <v>0</v>
      </c>
      <c r="AB225" s="300">
        <f aca="true" t="shared" si="69" ref="AB225:AI225">(AB226/60-ROUNDDOWN(AB226/60,0))/100*60+ROUNDDOWN(AB226/60,0)</f>
        <v>9.370000000000001</v>
      </c>
      <c r="AC225" s="300">
        <f t="shared" si="69"/>
        <v>0</v>
      </c>
      <c r="AD225" s="300">
        <f t="shared" si="69"/>
        <v>3.26</v>
      </c>
      <c r="AE225" s="300">
        <f t="shared" si="69"/>
        <v>0</v>
      </c>
      <c r="AF225" s="300">
        <f t="shared" si="69"/>
        <v>0</v>
      </c>
      <c r="AG225" s="300">
        <f t="shared" si="69"/>
        <v>0</v>
      </c>
      <c r="AH225" s="300">
        <f t="shared" si="69"/>
        <v>1.16</v>
      </c>
      <c r="AI225" s="448">
        <f t="shared" si="69"/>
        <v>1.15</v>
      </c>
      <c r="AJ225" s="317">
        <f>IF(COUNT(AJ211:AJ224)=0,0,SUM(AJ211:AJ224)/COUNTA(AK213:AK224,AK227:AK228))</f>
        <v>8</v>
      </c>
      <c r="AK225" s="231">
        <f>IF(COUNT(AK211:AK224)=0,"",AVERAGE(AK211:AK224))</f>
        <v>46.714285714285715</v>
      </c>
      <c r="AL225" s="231">
        <f>IF(COUNT(AL211:AL224)=0,"",AVERAGE(AL211:AL224))</f>
        <v>62.142857142857146</v>
      </c>
      <c r="AM225" s="231">
        <f>IF(COUNT(AM211:AM224)=0,"",AVERAGE(AM211:AM224))</f>
        <v>58.285714285714285</v>
      </c>
      <c r="AN225" s="231">
        <f>IF(COUNT(AN211:AN224)=0,"",AVERAGE(AN211:AN224))</f>
        <v>61.714285714285715</v>
      </c>
      <c r="AO225" s="231">
        <f>IF(COUNT(AO211:AO224)=0,"",AVERAGE(AO211:AO224))</f>
        <v>15</v>
      </c>
      <c r="AP225" s="342">
        <f>SUM(AP211:AP224)</f>
        <v>1</v>
      </c>
      <c r="AQ225" s="367"/>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2"/>
      <c r="BR225" s="232"/>
      <c r="BS225" s="232"/>
      <c r="BT225" s="232"/>
      <c r="BU225" s="232"/>
      <c r="BV225" s="232"/>
      <c r="BW225" s="232"/>
      <c r="BX225" s="232"/>
      <c r="BY225" s="232"/>
      <c r="BZ225" s="232"/>
      <c r="CA225" s="232"/>
      <c r="CB225" s="232"/>
      <c r="CC225" s="232"/>
      <c r="CD225" s="232"/>
      <c r="CE225" s="232"/>
      <c r="CF225" s="232"/>
      <c r="CG225" s="232"/>
      <c r="CH225" s="232"/>
      <c r="CI225" s="232"/>
      <c r="CJ225" s="232"/>
      <c r="CK225" s="232"/>
      <c r="CL225" s="232"/>
      <c r="CM225" s="232"/>
      <c r="CN225" s="232"/>
      <c r="CO225" s="232"/>
      <c r="CP225" s="232"/>
      <c r="CQ225" s="232"/>
      <c r="CR225" s="232"/>
      <c r="CS225" s="232"/>
      <c r="CT225" s="232"/>
      <c r="CU225" s="232"/>
      <c r="CV225" s="232"/>
      <c r="CW225" s="232"/>
      <c r="CX225" s="232"/>
      <c r="CY225" s="232"/>
      <c r="CZ225" s="232"/>
      <c r="DA225" s="232"/>
      <c r="DB225" s="232"/>
      <c r="DC225" s="232"/>
      <c r="DD225" s="232"/>
      <c r="DE225" s="232"/>
      <c r="DF225" s="232"/>
      <c r="DG225" s="232"/>
      <c r="DH225" s="232"/>
      <c r="DI225" s="232"/>
      <c r="DJ225" s="232"/>
      <c r="DK225" s="232"/>
      <c r="DL225" s="232"/>
      <c r="DM225" s="232"/>
      <c r="DN225" s="232"/>
      <c r="DO225" s="232"/>
      <c r="DP225" s="232"/>
      <c r="DQ225" s="232"/>
      <c r="DR225" s="232"/>
      <c r="DS225" s="232"/>
      <c r="DT225" s="232"/>
      <c r="DU225" s="232"/>
      <c r="DV225" s="232"/>
      <c r="DW225" s="232"/>
      <c r="DX225" s="232"/>
      <c r="DY225" s="232"/>
      <c r="DZ225" s="232"/>
      <c r="EA225" s="232"/>
      <c r="EB225" s="232"/>
      <c r="EC225" s="232"/>
      <c r="ED225" s="232"/>
      <c r="EE225" s="232"/>
      <c r="EF225" s="232"/>
      <c r="EG225" s="232"/>
      <c r="EH225" s="232"/>
      <c r="EI225" s="232"/>
      <c r="EJ225" s="232"/>
      <c r="EK225" s="232"/>
      <c r="EL225" s="232"/>
      <c r="EM225" s="232"/>
      <c r="EN225" s="232"/>
      <c r="EO225" s="232"/>
      <c r="EP225" s="232"/>
      <c r="EQ225" s="232"/>
      <c r="ER225" s="232"/>
      <c r="ES225" s="232"/>
      <c r="ET225" s="232"/>
      <c r="EU225" s="232"/>
      <c r="EV225" s="232"/>
      <c r="EW225" s="232"/>
      <c r="EX225" s="232"/>
      <c r="EY225" s="232"/>
      <c r="EZ225" s="232"/>
      <c r="FA225" s="232"/>
      <c r="FB225" s="232"/>
      <c r="FC225" s="232"/>
      <c r="FD225" s="232"/>
      <c r="FE225" s="232"/>
      <c r="FF225" s="232"/>
      <c r="FG225" s="232"/>
      <c r="FH225" s="232"/>
      <c r="FI225" s="232"/>
      <c r="FJ225" s="232"/>
      <c r="FK225" s="232"/>
      <c r="FL225" s="232"/>
      <c r="FM225" s="232"/>
      <c r="FN225" s="232"/>
      <c r="FO225" s="232"/>
      <c r="FP225" s="232"/>
      <c r="FQ225" s="232"/>
      <c r="FR225" s="232"/>
      <c r="FS225" s="232"/>
      <c r="FT225" s="232"/>
      <c r="FU225" s="232"/>
      <c r="FV225" s="232"/>
      <c r="FW225" s="232"/>
      <c r="FX225" s="232"/>
      <c r="FY225" s="232"/>
      <c r="FZ225" s="232"/>
      <c r="GA225" s="232"/>
      <c r="GB225" s="232"/>
      <c r="GC225" s="232"/>
      <c r="GD225" s="232"/>
      <c r="GE225" s="232"/>
      <c r="GF225" s="232"/>
      <c r="GG225" s="232"/>
      <c r="GH225" s="232"/>
      <c r="GI225" s="232"/>
      <c r="GJ225" s="232"/>
      <c r="GK225" s="232"/>
      <c r="GL225" s="232"/>
      <c r="GM225" s="232"/>
      <c r="GN225" s="232"/>
      <c r="GO225" s="232"/>
      <c r="GP225" s="232"/>
      <c r="GQ225" s="232"/>
      <c r="GR225" s="232"/>
      <c r="GS225" s="232"/>
      <c r="GT225" s="232"/>
      <c r="GU225" s="232"/>
      <c r="GV225" s="232"/>
      <c r="GW225" s="232"/>
      <c r="GX225" s="232"/>
      <c r="GY225" s="232"/>
      <c r="GZ225" s="232"/>
      <c r="HA225" s="232"/>
      <c r="HB225" s="232"/>
      <c r="HC225" s="232"/>
      <c r="HD225" s="232"/>
      <c r="HE225" s="232"/>
      <c r="HF225" s="232"/>
      <c r="HG225" s="232"/>
      <c r="HH225" s="232"/>
      <c r="HI225" s="232"/>
      <c r="HJ225" s="232"/>
      <c r="HK225" s="232"/>
      <c r="HL225" s="232"/>
      <c r="HM225" s="232"/>
      <c r="HN225" s="232"/>
      <c r="HO225" s="232"/>
      <c r="HP225" s="232"/>
      <c r="HQ225" s="232"/>
      <c r="HR225" s="232"/>
      <c r="HS225" s="232"/>
      <c r="HT225" s="232"/>
      <c r="HU225" s="232"/>
      <c r="HV225" s="232"/>
      <c r="HW225" s="232"/>
      <c r="HX225" s="232"/>
      <c r="HY225" s="232"/>
      <c r="HZ225" s="232"/>
    </row>
    <row r="226" spans="1:234" s="232" customFormat="1" ht="10.5" customHeight="1" thickBot="1">
      <c r="A226" s="473"/>
      <c r="B226" s="474"/>
      <c r="C226" s="297">
        <f>SUM(C211:C224)</f>
        <v>934</v>
      </c>
      <c r="D226" s="288">
        <f>SUM(D211:D224)</f>
        <v>724</v>
      </c>
      <c r="E226" s="233">
        <f aca="true" t="shared" si="70" ref="E226:J226">SUM(E211:E224)</f>
        <v>71</v>
      </c>
      <c r="F226" s="233">
        <f t="shared" si="70"/>
        <v>63</v>
      </c>
      <c r="G226" s="233">
        <f t="shared" si="70"/>
        <v>0</v>
      </c>
      <c r="H226" s="233">
        <f t="shared" si="70"/>
        <v>0</v>
      </c>
      <c r="I226" s="233">
        <f t="shared" si="70"/>
        <v>76</v>
      </c>
      <c r="J226" s="233">
        <f t="shared" si="70"/>
        <v>0</v>
      </c>
      <c r="K226" s="234"/>
      <c r="L226" s="235"/>
      <c r="M226" s="236"/>
      <c r="N226" s="237"/>
      <c r="O226" s="477"/>
      <c r="P226" s="478"/>
      <c r="Q226" s="316">
        <f>IF(C226=0,"",Q225/C226*60)</f>
        <v>9.481798715203427</v>
      </c>
      <c r="R226" s="239"/>
      <c r="S226" s="239"/>
      <c r="T226" s="240"/>
      <c r="U226" s="240"/>
      <c r="V226" s="235"/>
      <c r="W226" s="234"/>
      <c r="X226" s="237"/>
      <c r="Y226" s="241"/>
      <c r="Z226" s="314">
        <f>SUM(Z211:Z224)</f>
        <v>0</v>
      </c>
      <c r="AA226" s="315">
        <f>SUM(AA211:AA224)</f>
        <v>0</v>
      </c>
      <c r="AB226" s="288">
        <f>SUM(AB211:AB224)</f>
        <v>577</v>
      </c>
      <c r="AC226" s="288">
        <f aca="true" t="shared" si="71" ref="AC226:AI226">SUM(AC211:AC224)</f>
        <v>0</v>
      </c>
      <c r="AD226" s="288">
        <f t="shared" si="71"/>
        <v>206</v>
      </c>
      <c r="AE226" s="288">
        <f t="shared" si="71"/>
        <v>0</v>
      </c>
      <c r="AF226" s="288">
        <f t="shared" si="71"/>
        <v>0</v>
      </c>
      <c r="AG226" s="288">
        <f t="shared" si="71"/>
        <v>0</v>
      </c>
      <c r="AH226" s="288">
        <f t="shared" si="71"/>
        <v>76</v>
      </c>
      <c r="AI226" s="449">
        <f t="shared" si="71"/>
        <v>75</v>
      </c>
      <c r="AJ226" s="235"/>
      <c r="AK226" s="241"/>
      <c r="AL226" s="314"/>
      <c r="AM226" s="343"/>
      <c r="AN226" s="343"/>
      <c r="AO226" s="315"/>
      <c r="AP226" s="344"/>
      <c r="AQ226" s="368"/>
      <c r="AR226" s="242"/>
      <c r="AS226" s="242"/>
      <c r="AT226" s="242"/>
      <c r="AU226" s="242"/>
      <c r="AV226" s="242"/>
      <c r="AW226" s="242"/>
      <c r="AX226" s="242"/>
      <c r="AY226" s="242"/>
      <c r="AZ226" s="242"/>
      <c r="BA226" s="242"/>
      <c r="BB226" s="242"/>
      <c r="BC226" s="242"/>
      <c r="BD226" s="242"/>
      <c r="BE226" s="242"/>
      <c r="BF226" s="242"/>
      <c r="BG226" s="242"/>
      <c r="BH226" s="242"/>
      <c r="BI226" s="242"/>
      <c r="BJ226" s="242"/>
      <c r="BK226" s="242"/>
      <c r="BL226" s="242"/>
      <c r="BM226" s="242"/>
      <c r="BN226" s="242"/>
      <c r="BO226" s="242"/>
      <c r="BP226" s="242"/>
      <c r="BQ226" s="242"/>
      <c r="BR226" s="242"/>
      <c r="BS226" s="242"/>
      <c r="BT226" s="242"/>
      <c r="BU226" s="242"/>
      <c r="BV226" s="242"/>
      <c r="BW226" s="242"/>
      <c r="BX226" s="242"/>
      <c r="BY226" s="242"/>
      <c r="BZ226" s="242"/>
      <c r="CA226" s="242"/>
      <c r="CB226" s="242"/>
      <c r="CC226" s="242"/>
      <c r="CD226" s="242"/>
      <c r="CE226" s="242"/>
      <c r="CF226" s="242"/>
      <c r="CG226" s="242"/>
      <c r="CH226" s="242"/>
      <c r="CI226" s="242"/>
      <c r="CJ226" s="242"/>
      <c r="CK226" s="242"/>
      <c r="CL226" s="242"/>
      <c r="CM226" s="242"/>
      <c r="CN226" s="242"/>
      <c r="CO226" s="242"/>
      <c r="CP226" s="242"/>
      <c r="CQ226" s="242"/>
      <c r="CR226" s="242"/>
      <c r="CS226" s="242"/>
      <c r="CT226" s="242"/>
      <c r="CU226" s="242"/>
      <c r="CV226" s="242"/>
      <c r="CW226" s="242"/>
      <c r="CX226" s="242"/>
      <c r="CY226" s="242"/>
      <c r="CZ226" s="242"/>
      <c r="DA226" s="242"/>
      <c r="DB226" s="242"/>
      <c r="DC226" s="242"/>
      <c r="DD226" s="242"/>
      <c r="DE226" s="242"/>
      <c r="DF226" s="242"/>
      <c r="DG226" s="242"/>
      <c r="DH226" s="242"/>
      <c r="DI226" s="242"/>
      <c r="DJ226" s="242"/>
      <c r="DK226" s="242"/>
      <c r="DL226" s="242"/>
      <c r="DM226" s="242"/>
      <c r="DN226" s="242"/>
      <c r="DO226" s="242"/>
      <c r="DP226" s="242"/>
      <c r="DQ226" s="242"/>
      <c r="DR226" s="242"/>
      <c r="DS226" s="242"/>
      <c r="DT226" s="242"/>
      <c r="DU226" s="242"/>
      <c r="DV226" s="242"/>
      <c r="DW226" s="242"/>
      <c r="DX226" s="242"/>
      <c r="DY226" s="242"/>
      <c r="DZ226" s="242"/>
      <c r="EA226" s="242"/>
      <c r="EB226" s="242"/>
      <c r="EC226" s="242"/>
      <c r="ED226" s="242"/>
      <c r="EE226" s="242"/>
      <c r="EF226" s="242"/>
      <c r="EG226" s="242"/>
      <c r="EH226" s="242"/>
      <c r="EI226" s="242"/>
      <c r="EJ226" s="242"/>
      <c r="EK226" s="242"/>
      <c r="EL226" s="242"/>
      <c r="EM226" s="242"/>
      <c r="EN226" s="242"/>
      <c r="EO226" s="242"/>
      <c r="EP226" s="242"/>
      <c r="EQ226" s="242"/>
      <c r="ER226" s="242"/>
      <c r="ES226" s="242"/>
      <c r="ET226" s="242"/>
      <c r="EU226" s="242"/>
      <c r="EV226" s="242"/>
      <c r="EW226" s="242"/>
      <c r="EX226" s="242"/>
      <c r="EY226" s="242"/>
      <c r="EZ226" s="242"/>
      <c r="FA226" s="242"/>
      <c r="FB226" s="242"/>
      <c r="FC226" s="242"/>
      <c r="FD226" s="242"/>
      <c r="FE226" s="242"/>
      <c r="FF226" s="242"/>
      <c r="FG226" s="242"/>
      <c r="FH226" s="242"/>
      <c r="FI226" s="242"/>
      <c r="FJ226" s="242"/>
      <c r="FK226" s="242"/>
      <c r="FL226" s="242"/>
      <c r="FM226" s="242"/>
      <c r="FN226" s="242"/>
      <c r="FO226" s="242"/>
      <c r="FP226" s="242"/>
      <c r="FQ226" s="242"/>
      <c r="FR226" s="242"/>
      <c r="FS226" s="242"/>
      <c r="FT226" s="242"/>
      <c r="FU226" s="242"/>
      <c r="FV226" s="242"/>
      <c r="FW226" s="242"/>
      <c r="FX226" s="242"/>
      <c r="FY226" s="242"/>
      <c r="FZ226" s="242"/>
      <c r="GA226" s="242"/>
      <c r="GB226" s="242"/>
      <c r="GC226" s="242"/>
      <c r="GD226" s="242"/>
      <c r="GE226" s="242"/>
      <c r="GF226" s="242"/>
      <c r="GG226" s="242"/>
      <c r="GH226" s="242"/>
      <c r="GI226" s="242"/>
      <c r="GJ226" s="242"/>
      <c r="GK226" s="242"/>
      <c r="GL226" s="242"/>
      <c r="GM226" s="242"/>
      <c r="GN226" s="242"/>
      <c r="GO226" s="242"/>
      <c r="GP226" s="242"/>
      <c r="GQ226" s="242"/>
      <c r="GR226" s="242"/>
      <c r="GS226" s="242"/>
      <c r="GT226" s="242"/>
      <c r="GU226" s="242"/>
      <c r="GV226" s="242"/>
      <c r="GW226" s="242"/>
      <c r="GX226" s="242"/>
      <c r="GY226" s="242"/>
      <c r="GZ226" s="242"/>
      <c r="HA226" s="242"/>
      <c r="HB226" s="242"/>
      <c r="HC226" s="242"/>
      <c r="HD226" s="242"/>
      <c r="HE226" s="242"/>
      <c r="HF226" s="242"/>
      <c r="HG226" s="242"/>
      <c r="HH226" s="242"/>
      <c r="HI226" s="242"/>
      <c r="HJ226" s="242"/>
      <c r="HK226" s="242"/>
      <c r="HL226" s="242"/>
      <c r="HM226" s="242"/>
      <c r="HN226" s="242"/>
      <c r="HO226" s="242"/>
      <c r="HP226" s="242"/>
      <c r="HQ226" s="242"/>
      <c r="HR226" s="242"/>
      <c r="HS226" s="242"/>
      <c r="HT226" s="242"/>
      <c r="HU226" s="242"/>
      <c r="HV226" s="242"/>
      <c r="HW226" s="242"/>
      <c r="HX226" s="242"/>
      <c r="HY226" s="242"/>
      <c r="HZ226" s="242"/>
    </row>
    <row r="227" spans="1:234" s="242" customFormat="1" ht="10.5" customHeight="1" thickBot="1">
      <c r="A227" s="469" t="s">
        <v>51</v>
      </c>
      <c r="B227" s="470">
        <f>B223+1</f>
        <v>38754</v>
      </c>
      <c r="C227" s="293">
        <f>SUM(D227:J228)</f>
        <v>80</v>
      </c>
      <c r="D227" s="284"/>
      <c r="E227" s="80"/>
      <c r="F227" s="80"/>
      <c r="G227" s="80"/>
      <c r="H227" s="80"/>
      <c r="I227" s="80"/>
      <c r="J227" s="81"/>
      <c r="K227" s="28"/>
      <c r="L227" s="30"/>
      <c r="M227" s="82"/>
      <c r="N227" s="83"/>
      <c r="O227" s="214"/>
      <c r="P227" s="223"/>
      <c r="Q227" s="318">
        <f>SUM(R227:R228,T227:T228)+SUM(S227:S228)*1.5+SUM(U227:U228)/3+SUM(V227:V228)*0.6</f>
        <v>7</v>
      </c>
      <c r="R227" s="70"/>
      <c r="S227" s="70"/>
      <c r="T227" s="29"/>
      <c r="U227" s="29"/>
      <c r="V227" s="30"/>
      <c r="W227" s="28"/>
      <c r="X227" s="83"/>
      <c r="Y227" s="140"/>
      <c r="Z227" s="185"/>
      <c r="AA227" s="34"/>
      <c r="AB227" s="32"/>
      <c r="AC227" s="33"/>
      <c r="AD227" s="33"/>
      <c r="AE227" s="33"/>
      <c r="AF227" s="33"/>
      <c r="AG227" s="33"/>
      <c r="AH227" s="33"/>
      <c r="AI227" s="34"/>
      <c r="AJ227" s="30"/>
      <c r="AK227" s="180">
        <v>44</v>
      </c>
      <c r="AL227" s="185">
        <v>56</v>
      </c>
      <c r="AM227" s="33">
        <v>49</v>
      </c>
      <c r="AN227" s="351">
        <v>53</v>
      </c>
      <c r="AO227" s="34">
        <f>AN227-AK227</f>
        <v>9</v>
      </c>
      <c r="AP227" s="352"/>
      <c r="AQ227" s="489" t="s">
        <v>438</v>
      </c>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c r="FW227" s="59"/>
      <c r="FX227" s="59"/>
      <c r="FY227" s="59"/>
      <c r="FZ227" s="59"/>
      <c r="GA227" s="59"/>
      <c r="GB227" s="59"/>
      <c r="GC227" s="59"/>
      <c r="GD227" s="59"/>
      <c r="GE227" s="59"/>
      <c r="GF227" s="59"/>
      <c r="GG227" s="59"/>
      <c r="GH227" s="59"/>
      <c r="GI227" s="59"/>
      <c r="GJ227" s="59"/>
      <c r="GK227" s="59"/>
      <c r="GL227" s="59"/>
      <c r="GM227" s="59"/>
      <c r="GN227" s="59"/>
      <c r="GO227" s="59"/>
      <c r="GP227" s="59"/>
      <c r="GQ227" s="59"/>
      <c r="GR227" s="59"/>
      <c r="GS227" s="59"/>
      <c r="GT227" s="59"/>
      <c r="GU227" s="59"/>
      <c r="GV227" s="59"/>
      <c r="GW227" s="59"/>
      <c r="GX227" s="59"/>
      <c r="GY227" s="59"/>
      <c r="GZ227" s="59"/>
      <c r="HA227" s="59"/>
      <c r="HB227" s="59"/>
      <c r="HC227" s="59"/>
      <c r="HD227" s="59"/>
      <c r="HE227" s="59"/>
      <c r="HF227" s="59"/>
      <c r="HG227" s="59"/>
      <c r="HH227" s="59"/>
      <c r="HI227" s="59"/>
      <c r="HJ227" s="59"/>
      <c r="HK227" s="59"/>
      <c r="HL227" s="59"/>
      <c r="HM227" s="59"/>
      <c r="HN227" s="59"/>
      <c r="HO227" s="59"/>
      <c r="HP227" s="59"/>
      <c r="HQ227" s="59"/>
      <c r="HR227" s="59"/>
      <c r="HS227" s="59"/>
      <c r="HT227" s="59"/>
      <c r="HU227" s="59"/>
      <c r="HV227" s="59"/>
      <c r="HW227" s="59"/>
      <c r="HX227" s="59"/>
      <c r="HY227" s="59"/>
      <c r="HZ227" s="59"/>
    </row>
    <row r="228" spans="1:234" ht="10.5" customHeight="1">
      <c r="A228" s="467"/>
      <c r="B228" s="468"/>
      <c r="C228" s="292"/>
      <c r="D228" s="283">
        <v>34</v>
      </c>
      <c r="E228" s="87"/>
      <c r="F228" s="87"/>
      <c r="G228" s="87"/>
      <c r="H228" s="87"/>
      <c r="I228" s="87">
        <v>46</v>
      </c>
      <c r="J228" s="88"/>
      <c r="K228" s="89" t="s">
        <v>565</v>
      </c>
      <c r="L228" s="90">
        <v>8</v>
      </c>
      <c r="M228" s="91" t="s">
        <v>97</v>
      </c>
      <c r="N228" s="92">
        <v>19</v>
      </c>
      <c r="O228" s="215" t="s">
        <v>30</v>
      </c>
      <c r="P228" s="224"/>
      <c r="Q228" s="319"/>
      <c r="R228" s="93"/>
      <c r="S228" s="93"/>
      <c r="T228" s="94">
        <v>7</v>
      </c>
      <c r="U228" s="94"/>
      <c r="V228" s="90"/>
      <c r="W228" s="89"/>
      <c r="X228" s="92"/>
      <c r="Y228" s="182"/>
      <c r="Z228" s="184"/>
      <c r="AA228" s="306"/>
      <c r="AB228" s="442">
        <v>34</v>
      </c>
      <c r="AC228" s="349"/>
      <c r="AD228" s="349"/>
      <c r="AE228" s="349"/>
      <c r="AF228" s="349"/>
      <c r="AG228" s="349"/>
      <c r="AH228" s="349">
        <v>46</v>
      </c>
      <c r="AI228" s="306"/>
      <c r="AJ228" s="90">
        <v>8</v>
      </c>
      <c r="AK228" s="182"/>
      <c r="AL228" s="184"/>
      <c r="AM228" s="349"/>
      <c r="AN228" s="349"/>
      <c r="AO228" s="306"/>
      <c r="AP228" s="350">
        <v>1</v>
      </c>
      <c r="AQ228" s="490"/>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c r="CK228" s="95"/>
      <c r="CL228" s="95"/>
      <c r="CM228" s="95"/>
      <c r="CN228" s="95"/>
      <c r="CO228" s="95"/>
      <c r="CP228" s="95"/>
      <c r="CQ228" s="95"/>
      <c r="CR228" s="95"/>
      <c r="CS228" s="95"/>
      <c r="CT228" s="95"/>
      <c r="CU228" s="95"/>
      <c r="CV228" s="95"/>
      <c r="CW228" s="95"/>
      <c r="CX228" s="95"/>
      <c r="CY228" s="95"/>
      <c r="CZ228" s="95"/>
      <c r="DA228" s="95"/>
      <c r="DB228" s="95"/>
      <c r="DC228" s="95"/>
      <c r="DD228" s="95"/>
      <c r="DE228" s="95"/>
      <c r="DF228" s="95"/>
      <c r="DG228" s="95"/>
      <c r="DH228" s="95"/>
      <c r="DI228" s="95"/>
      <c r="DJ228" s="95"/>
      <c r="DK228" s="95"/>
      <c r="DL228" s="95"/>
      <c r="DM228" s="95"/>
      <c r="DN228" s="95"/>
      <c r="DO228" s="95"/>
      <c r="DP228" s="95"/>
      <c r="DQ228" s="95"/>
      <c r="DR228" s="95"/>
      <c r="DS228" s="95"/>
      <c r="DT228" s="95"/>
      <c r="DU228" s="95"/>
      <c r="DV228" s="95"/>
      <c r="DW228" s="95"/>
      <c r="DX228" s="95"/>
      <c r="DY228" s="95"/>
      <c r="DZ228" s="95"/>
      <c r="EA228" s="95"/>
      <c r="EB228" s="95"/>
      <c r="EC228" s="95"/>
      <c r="ED228" s="95"/>
      <c r="EE228" s="95"/>
      <c r="EF228" s="95"/>
      <c r="EG228" s="95"/>
      <c r="EH228" s="95"/>
      <c r="EI228" s="95"/>
      <c r="EJ228" s="95"/>
      <c r="EK228" s="95"/>
      <c r="EL228" s="95"/>
      <c r="EM228" s="95"/>
      <c r="EN228" s="95"/>
      <c r="EO228" s="95"/>
      <c r="EP228" s="95"/>
      <c r="EQ228" s="95"/>
      <c r="ER228" s="95"/>
      <c r="ES228" s="95"/>
      <c r="ET228" s="95"/>
      <c r="EU228" s="95"/>
      <c r="EV228" s="95"/>
      <c r="EW228" s="95"/>
      <c r="EX228" s="95"/>
      <c r="EY228" s="95"/>
      <c r="EZ228" s="95"/>
      <c r="FA228" s="95"/>
      <c r="FB228" s="95"/>
      <c r="FC228" s="95"/>
      <c r="FD228" s="95"/>
      <c r="FE228" s="95"/>
      <c r="FF228" s="95"/>
      <c r="FG228" s="95"/>
      <c r="FH228" s="95"/>
      <c r="FI228" s="95"/>
      <c r="FJ228" s="95"/>
      <c r="FK228" s="95"/>
      <c r="FL228" s="95"/>
      <c r="FM228" s="95"/>
      <c r="FN228" s="95"/>
      <c r="FO228" s="95"/>
      <c r="FP228" s="95"/>
      <c r="FQ228" s="95"/>
      <c r="FR228" s="95"/>
      <c r="FS228" s="95"/>
      <c r="FT228" s="95"/>
      <c r="FU228" s="95"/>
      <c r="FV228" s="95"/>
      <c r="FW228" s="95"/>
      <c r="FX228" s="95"/>
      <c r="FY228" s="95"/>
      <c r="FZ228" s="95"/>
      <c r="GA228" s="95"/>
      <c r="GB228" s="95"/>
      <c r="GC228" s="95"/>
      <c r="GD228" s="95"/>
      <c r="GE228" s="95"/>
      <c r="GF228" s="95"/>
      <c r="GG228" s="95"/>
      <c r="GH228" s="95"/>
      <c r="GI228" s="95"/>
      <c r="GJ228" s="95"/>
      <c r="GK228" s="95"/>
      <c r="GL228" s="95"/>
      <c r="GM228" s="95"/>
      <c r="GN228" s="95"/>
      <c r="GO228" s="95"/>
      <c r="GP228" s="95"/>
      <c r="GQ228" s="95"/>
      <c r="GR228" s="95"/>
      <c r="GS228" s="95"/>
      <c r="GT228" s="95"/>
      <c r="GU228" s="95"/>
      <c r="GV228" s="95"/>
      <c r="GW228" s="95"/>
      <c r="GX228" s="95"/>
      <c r="GY228" s="95"/>
      <c r="GZ228" s="95"/>
      <c r="HA228" s="95"/>
      <c r="HB228" s="95"/>
      <c r="HC228" s="95"/>
      <c r="HD228" s="95"/>
      <c r="HE228" s="95"/>
      <c r="HF228" s="95"/>
      <c r="HG228" s="95"/>
      <c r="HH228" s="95"/>
      <c r="HI228" s="95"/>
      <c r="HJ228" s="95"/>
      <c r="HK228" s="95"/>
      <c r="HL228" s="95"/>
      <c r="HM228" s="95"/>
      <c r="HN228" s="95"/>
      <c r="HO228" s="95"/>
      <c r="HP228" s="95"/>
      <c r="HQ228" s="95"/>
      <c r="HR228" s="95"/>
      <c r="HS228" s="95"/>
      <c r="HT228" s="95"/>
      <c r="HU228" s="95"/>
      <c r="HV228" s="95"/>
      <c r="HW228" s="95"/>
      <c r="HX228" s="95"/>
      <c r="HY228" s="95"/>
      <c r="HZ228" s="95"/>
    </row>
    <row r="229" spans="1:234" s="95" customFormat="1" ht="10.5" customHeight="1">
      <c r="A229" s="463" t="s">
        <v>59</v>
      </c>
      <c r="B229" s="465">
        <f>B227+1</f>
        <v>38755</v>
      </c>
      <c r="C229" s="293">
        <f>SUM(D229:J230)</f>
        <v>137</v>
      </c>
      <c r="D229" s="284">
        <v>66</v>
      </c>
      <c r="E229" s="80"/>
      <c r="F229" s="80"/>
      <c r="G229" s="80"/>
      <c r="H229" s="80"/>
      <c r="I229" s="80"/>
      <c r="J229" s="81"/>
      <c r="K229" s="28" t="s">
        <v>565</v>
      </c>
      <c r="L229" s="30">
        <v>9</v>
      </c>
      <c r="M229" s="82" t="s">
        <v>100</v>
      </c>
      <c r="N229" s="83">
        <v>10</v>
      </c>
      <c r="O229" s="211" t="s">
        <v>205</v>
      </c>
      <c r="P229" s="221"/>
      <c r="Q229" s="318">
        <f>SUM(R229:R230,T229:T230)+SUM(S229:S230)*1.5+SUM(U229:U230)/3+SUM(V229:V230)*0.6</f>
        <v>25.2</v>
      </c>
      <c r="R229" s="70"/>
      <c r="S229" s="70"/>
      <c r="T229" s="29">
        <v>2</v>
      </c>
      <c r="U229" s="29"/>
      <c r="V229" s="30">
        <v>12</v>
      </c>
      <c r="W229" s="28"/>
      <c r="X229" s="83"/>
      <c r="Y229" s="140"/>
      <c r="Z229" s="185"/>
      <c r="AA229" s="34"/>
      <c r="AB229" s="32">
        <v>12</v>
      </c>
      <c r="AC229" s="33"/>
      <c r="AD229" s="33">
        <v>54</v>
      </c>
      <c r="AE229" s="33"/>
      <c r="AF229" s="33"/>
      <c r="AG229" s="33"/>
      <c r="AH229" s="33"/>
      <c r="AI229" s="34"/>
      <c r="AJ229" s="30"/>
      <c r="AK229" s="180">
        <v>42</v>
      </c>
      <c r="AL229" s="185">
        <v>54</v>
      </c>
      <c r="AM229" s="33">
        <v>48</v>
      </c>
      <c r="AN229" s="33">
        <v>51</v>
      </c>
      <c r="AO229" s="34">
        <f>AN229-AK229</f>
        <v>9</v>
      </c>
      <c r="AP229" s="352"/>
      <c r="AQ229" s="491" t="s">
        <v>449</v>
      </c>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9"/>
      <c r="GO229" s="59"/>
      <c r="GP229" s="59"/>
      <c r="GQ229" s="59"/>
      <c r="GR229" s="59"/>
      <c r="GS229" s="59"/>
      <c r="GT229" s="59"/>
      <c r="GU229" s="59"/>
      <c r="GV229" s="59"/>
      <c r="GW229" s="59"/>
      <c r="GX229" s="59"/>
      <c r="GY229" s="59"/>
      <c r="GZ229" s="59"/>
      <c r="HA229" s="59"/>
      <c r="HB229" s="59"/>
      <c r="HC229" s="59"/>
      <c r="HD229" s="59"/>
      <c r="HE229" s="59"/>
      <c r="HF229" s="59"/>
      <c r="HG229" s="59"/>
      <c r="HH229" s="59"/>
      <c r="HI229" s="59"/>
      <c r="HJ229" s="59"/>
      <c r="HK229" s="59"/>
      <c r="HL229" s="59"/>
      <c r="HM229" s="59"/>
      <c r="HN229" s="59"/>
      <c r="HO229" s="59"/>
      <c r="HP229" s="59"/>
      <c r="HQ229" s="59"/>
      <c r="HR229" s="59"/>
      <c r="HS229" s="59"/>
      <c r="HT229" s="59"/>
      <c r="HU229" s="59"/>
      <c r="HV229" s="59"/>
      <c r="HW229" s="59"/>
      <c r="HX229" s="59"/>
      <c r="HY229" s="59"/>
      <c r="HZ229" s="59"/>
    </row>
    <row r="230" spans="1:234" ht="10.5" customHeight="1">
      <c r="A230" s="467"/>
      <c r="B230" s="468"/>
      <c r="C230" s="292"/>
      <c r="D230" s="283">
        <f>28+8+8</f>
        <v>44</v>
      </c>
      <c r="E230" s="87">
        <v>10</v>
      </c>
      <c r="F230" s="87">
        <v>14</v>
      </c>
      <c r="G230" s="87">
        <v>3</v>
      </c>
      <c r="H230" s="87"/>
      <c r="I230" s="87"/>
      <c r="J230" s="88"/>
      <c r="K230" s="89" t="s">
        <v>440</v>
      </c>
      <c r="L230" s="90">
        <v>9</v>
      </c>
      <c r="M230" s="91" t="s">
        <v>97</v>
      </c>
      <c r="N230" s="92">
        <v>18</v>
      </c>
      <c r="O230" s="212" t="s">
        <v>439</v>
      </c>
      <c r="P230" s="222"/>
      <c r="Q230" s="319"/>
      <c r="R230" s="93"/>
      <c r="S230" s="93"/>
      <c r="T230" s="94">
        <v>16</v>
      </c>
      <c r="U230" s="94"/>
      <c r="V230" s="90"/>
      <c r="W230" s="89"/>
      <c r="X230" s="92">
        <v>175</v>
      </c>
      <c r="Y230" s="182"/>
      <c r="Z230" s="184"/>
      <c r="AA230" s="306"/>
      <c r="AB230" s="442">
        <v>71</v>
      </c>
      <c r="AC230" s="349"/>
      <c r="AD230" s="349"/>
      <c r="AE230" s="349"/>
      <c r="AF230" s="349"/>
      <c r="AG230" s="349"/>
      <c r="AH230" s="349"/>
      <c r="AI230" s="306"/>
      <c r="AJ230" s="90">
        <v>7</v>
      </c>
      <c r="AK230" s="182"/>
      <c r="AL230" s="184"/>
      <c r="AM230" s="349"/>
      <c r="AN230" s="349"/>
      <c r="AO230" s="306"/>
      <c r="AP230" s="350"/>
      <c r="AQ230" s="490"/>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c r="CK230" s="95"/>
      <c r="CL230" s="95"/>
      <c r="CM230" s="95"/>
      <c r="CN230" s="95"/>
      <c r="CO230" s="95"/>
      <c r="CP230" s="95"/>
      <c r="CQ230" s="95"/>
      <c r="CR230" s="95"/>
      <c r="CS230" s="95"/>
      <c r="CT230" s="95"/>
      <c r="CU230" s="95"/>
      <c r="CV230" s="95"/>
      <c r="CW230" s="95"/>
      <c r="CX230" s="95"/>
      <c r="CY230" s="95"/>
      <c r="CZ230" s="95"/>
      <c r="DA230" s="95"/>
      <c r="DB230" s="95"/>
      <c r="DC230" s="95"/>
      <c r="DD230" s="95"/>
      <c r="DE230" s="95"/>
      <c r="DF230" s="95"/>
      <c r="DG230" s="95"/>
      <c r="DH230" s="95"/>
      <c r="DI230" s="95"/>
      <c r="DJ230" s="95"/>
      <c r="DK230" s="95"/>
      <c r="DL230" s="95"/>
      <c r="DM230" s="95"/>
      <c r="DN230" s="95"/>
      <c r="DO230" s="95"/>
      <c r="DP230" s="95"/>
      <c r="DQ230" s="95"/>
      <c r="DR230" s="95"/>
      <c r="DS230" s="95"/>
      <c r="DT230" s="95"/>
      <c r="DU230" s="95"/>
      <c r="DV230" s="95"/>
      <c r="DW230" s="95"/>
      <c r="DX230" s="95"/>
      <c r="DY230" s="95"/>
      <c r="DZ230" s="95"/>
      <c r="EA230" s="95"/>
      <c r="EB230" s="95"/>
      <c r="EC230" s="95"/>
      <c r="ED230" s="95"/>
      <c r="EE230" s="95"/>
      <c r="EF230" s="95"/>
      <c r="EG230" s="95"/>
      <c r="EH230" s="95"/>
      <c r="EI230" s="95"/>
      <c r="EJ230" s="95"/>
      <c r="EK230" s="95"/>
      <c r="EL230" s="95"/>
      <c r="EM230" s="95"/>
      <c r="EN230" s="95"/>
      <c r="EO230" s="95"/>
      <c r="EP230" s="95"/>
      <c r="EQ230" s="95"/>
      <c r="ER230" s="95"/>
      <c r="ES230" s="95"/>
      <c r="ET230" s="95"/>
      <c r="EU230" s="95"/>
      <c r="EV230" s="95"/>
      <c r="EW230" s="95"/>
      <c r="EX230" s="95"/>
      <c r="EY230" s="95"/>
      <c r="EZ230" s="95"/>
      <c r="FA230" s="95"/>
      <c r="FB230" s="95"/>
      <c r="FC230" s="95"/>
      <c r="FD230" s="95"/>
      <c r="FE230" s="95"/>
      <c r="FF230" s="95"/>
      <c r="FG230" s="95"/>
      <c r="FH230" s="95"/>
      <c r="FI230" s="95"/>
      <c r="FJ230" s="95"/>
      <c r="FK230" s="95"/>
      <c r="FL230" s="95"/>
      <c r="FM230" s="95"/>
      <c r="FN230" s="95"/>
      <c r="FO230" s="95"/>
      <c r="FP230" s="95"/>
      <c r="FQ230" s="95"/>
      <c r="FR230" s="95"/>
      <c r="FS230" s="95"/>
      <c r="FT230" s="95"/>
      <c r="FU230" s="95"/>
      <c r="FV230" s="95"/>
      <c r="FW230" s="95"/>
      <c r="FX230" s="95"/>
      <c r="FY230" s="95"/>
      <c r="FZ230" s="95"/>
      <c r="GA230" s="95"/>
      <c r="GB230" s="95"/>
      <c r="GC230" s="95"/>
      <c r="GD230" s="95"/>
      <c r="GE230" s="95"/>
      <c r="GF230" s="95"/>
      <c r="GG230" s="95"/>
      <c r="GH230" s="95"/>
      <c r="GI230" s="95"/>
      <c r="GJ230" s="95"/>
      <c r="GK230" s="95"/>
      <c r="GL230" s="95"/>
      <c r="GM230" s="95"/>
      <c r="GN230" s="95"/>
      <c r="GO230" s="95"/>
      <c r="GP230" s="95"/>
      <c r="GQ230" s="95"/>
      <c r="GR230" s="95"/>
      <c r="GS230" s="95"/>
      <c r="GT230" s="95"/>
      <c r="GU230" s="95"/>
      <c r="GV230" s="95"/>
      <c r="GW230" s="95"/>
      <c r="GX230" s="95"/>
      <c r="GY230" s="95"/>
      <c r="GZ230" s="95"/>
      <c r="HA230" s="95"/>
      <c r="HB230" s="95"/>
      <c r="HC230" s="95"/>
      <c r="HD230" s="95"/>
      <c r="HE230" s="95"/>
      <c r="HF230" s="95"/>
      <c r="HG230" s="95"/>
      <c r="HH230" s="95"/>
      <c r="HI230" s="95"/>
      <c r="HJ230" s="95"/>
      <c r="HK230" s="95"/>
      <c r="HL230" s="95"/>
      <c r="HM230" s="95"/>
      <c r="HN230" s="95"/>
      <c r="HO230" s="95"/>
      <c r="HP230" s="95"/>
      <c r="HQ230" s="95"/>
      <c r="HR230" s="95"/>
      <c r="HS230" s="95"/>
      <c r="HT230" s="95"/>
      <c r="HU230" s="95"/>
      <c r="HV230" s="95"/>
      <c r="HW230" s="95"/>
      <c r="HX230" s="95"/>
      <c r="HY230" s="95"/>
      <c r="HZ230" s="95"/>
    </row>
    <row r="231" spans="1:234" s="95" customFormat="1" ht="10.5" customHeight="1">
      <c r="A231" s="463" t="s">
        <v>60</v>
      </c>
      <c r="B231" s="465">
        <f>B229+1</f>
        <v>38756</v>
      </c>
      <c r="C231" s="293">
        <f>SUM(D231:J232)</f>
        <v>163</v>
      </c>
      <c r="D231" s="284">
        <v>55</v>
      </c>
      <c r="E231" s="80">
        <v>5</v>
      </c>
      <c r="F231" s="80"/>
      <c r="G231" s="80"/>
      <c r="H231" s="80"/>
      <c r="I231" s="80"/>
      <c r="J231" s="81"/>
      <c r="K231" s="28" t="s">
        <v>565</v>
      </c>
      <c r="L231" s="30">
        <v>8</v>
      </c>
      <c r="M231" s="82" t="s">
        <v>100</v>
      </c>
      <c r="N231" s="83">
        <v>10</v>
      </c>
      <c r="O231" s="211" t="s">
        <v>29</v>
      </c>
      <c r="P231" s="221"/>
      <c r="Q231" s="318">
        <f>SUM(R231:R232,T231:T232)+SUM(S231:S232)*1.5+SUM(U231:U232)/3+SUM(V231:V232)*0.6</f>
        <v>31</v>
      </c>
      <c r="R231" s="70"/>
      <c r="S231" s="70"/>
      <c r="T231" s="29">
        <v>12</v>
      </c>
      <c r="U231" s="29"/>
      <c r="V231" s="30"/>
      <c r="W231" s="28"/>
      <c r="X231" s="83"/>
      <c r="Y231" s="140"/>
      <c r="Z231" s="185"/>
      <c r="AA231" s="34"/>
      <c r="AB231" s="32">
        <v>60</v>
      </c>
      <c r="AC231" s="33"/>
      <c r="AD231" s="33"/>
      <c r="AE231" s="33"/>
      <c r="AF231" s="33"/>
      <c r="AG231" s="33"/>
      <c r="AH231" s="33"/>
      <c r="AI231" s="34"/>
      <c r="AJ231" s="30"/>
      <c r="AK231" s="180">
        <v>41</v>
      </c>
      <c r="AL231" s="185">
        <v>57</v>
      </c>
      <c r="AM231" s="33">
        <v>55</v>
      </c>
      <c r="AN231" s="33">
        <v>57</v>
      </c>
      <c r="AO231" s="34">
        <f>AN231-AK231</f>
        <v>16</v>
      </c>
      <c r="AP231" s="352"/>
      <c r="AQ231" s="491" t="s">
        <v>227</v>
      </c>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c r="GX231" s="59"/>
      <c r="GY231" s="59"/>
      <c r="GZ231" s="59"/>
      <c r="HA231" s="59"/>
      <c r="HB231" s="59"/>
      <c r="HC231" s="59"/>
      <c r="HD231" s="59"/>
      <c r="HE231" s="59"/>
      <c r="HF231" s="59"/>
      <c r="HG231" s="59"/>
      <c r="HH231" s="59"/>
      <c r="HI231" s="59"/>
      <c r="HJ231" s="59"/>
      <c r="HK231" s="59"/>
      <c r="HL231" s="59"/>
      <c r="HM231" s="59"/>
      <c r="HN231" s="59"/>
      <c r="HO231" s="59"/>
      <c r="HP231" s="59"/>
      <c r="HQ231" s="59"/>
      <c r="HR231" s="59"/>
      <c r="HS231" s="59"/>
      <c r="HT231" s="59"/>
      <c r="HU231" s="59"/>
      <c r="HV231" s="59"/>
      <c r="HW231" s="59"/>
      <c r="HX231" s="59"/>
      <c r="HY231" s="59"/>
      <c r="HZ231" s="59"/>
    </row>
    <row r="232" spans="1:234" ht="10.5" customHeight="1">
      <c r="A232" s="467"/>
      <c r="B232" s="468"/>
      <c r="C232" s="294"/>
      <c r="D232" s="283">
        <v>103</v>
      </c>
      <c r="E232" s="87"/>
      <c r="F232" s="87"/>
      <c r="G232" s="87"/>
      <c r="H232" s="87"/>
      <c r="I232" s="87"/>
      <c r="J232" s="88"/>
      <c r="K232" s="89" t="s">
        <v>565</v>
      </c>
      <c r="L232" s="90">
        <v>8</v>
      </c>
      <c r="M232" s="91" t="s">
        <v>97</v>
      </c>
      <c r="N232" s="92">
        <v>17</v>
      </c>
      <c r="O232" s="212" t="s">
        <v>29</v>
      </c>
      <c r="P232" s="222"/>
      <c r="Q232" s="319"/>
      <c r="R232" s="93"/>
      <c r="S232" s="93"/>
      <c r="T232" s="94">
        <v>19</v>
      </c>
      <c r="U232" s="94"/>
      <c r="V232" s="90"/>
      <c r="W232" s="89">
        <v>120</v>
      </c>
      <c r="X232" s="92"/>
      <c r="Y232" s="182"/>
      <c r="Z232" s="184"/>
      <c r="AA232" s="306"/>
      <c r="AB232" s="442">
        <v>103</v>
      </c>
      <c r="AC232" s="349"/>
      <c r="AD232" s="349"/>
      <c r="AE232" s="349"/>
      <c r="AF232" s="349"/>
      <c r="AG232" s="349"/>
      <c r="AH232" s="349"/>
      <c r="AI232" s="306"/>
      <c r="AJ232" s="90">
        <v>8</v>
      </c>
      <c r="AK232" s="182"/>
      <c r="AL232" s="184"/>
      <c r="AM232" s="349"/>
      <c r="AN232" s="349"/>
      <c r="AO232" s="306"/>
      <c r="AP232" s="350"/>
      <c r="AQ232" s="490"/>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c r="CK232" s="95"/>
      <c r="CL232" s="95"/>
      <c r="CM232" s="95"/>
      <c r="CN232" s="95"/>
      <c r="CO232" s="95"/>
      <c r="CP232" s="95"/>
      <c r="CQ232" s="95"/>
      <c r="CR232" s="95"/>
      <c r="CS232" s="95"/>
      <c r="CT232" s="95"/>
      <c r="CU232" s="95"/>
      <c r="CV232" s="95"/>
      <c r="CW232" s="95"/>
      <c r="CX232" s="95"/>
      <c r="CY232" s="95"/>
      <c r="CZ232" s="95"/>
      <c r="DA232" s="95"/>
      <c r="DB232" s="95"/>
      <c r="DC232" s="95"/>
      <c r="DD232" s="95"/>
      <c r="DE232" s="95"/>
      <c r="DF232" s="95"/>
      <c r="DG232" s="95"/>
      <c r="DH232" s="95"/>
      <c r="DI232" s="95"/>
      <c r="DJ232" s="95"/>
      <c r="DK232" s="95"/>
      <c r="DL232" s="95"/>
      <c r="DM232" s="95"/>
      <c r="DN232" s="95"/>
      <c r="DO232" s="95"/>
      <c r="DP232" s="95"/>
      <c r="DQ232" s="95"/>
      <c r="DR232" s="95"/>
      <c r="DS232" s="95"/>
      <c r="DT232" s="95"/>
      <c r="DU232" s="95"/>
      <c r="DV232" s="95"/>
      <c r="DW232" s="95"/>
      <c r="DX232" s="95"/>
      <c r="DY232" s="95"/>
      <c r="DZ232" s="95"/>
      <c r="EA232" s="95"/>
      <c r="EB232" s="95"/>
      <c r="EC232" s="95"/>
      <c r="ED232" s="95"/>
      <c r="EE232" s="95"/>
      <c r="EF232" s="95"/>
      <c r="EG232" s="95"/>
      <c r="EH232" s="95"/>
      <c r="EI232" s="95"/>
      <c r="EJ232" s="95"/>
      <c r="EK232" s="95"/>
      <c r="EL232" s="95"/>
      <c r="EM232" s="95"/>
      <c r="EN232" s="95"/>
      <c r="EO232" s="95"/>
      <c r="EP232" s="95"/>
      <c r="EQ232" s="95"/>
      <c r="ER232" s="95"/>
      <c r="ES232" s="95"/>
      <c r="ET232" s="95"/>
      <c r="EU232" s="95"/>
      <c r="EV232" s="95"/>
      <c r="EW232" s="95"/>
      <c r="EX232" s="95"/>
      <c r="EY232" s="95"/>
      <c r="EZ232" s="95"/>
      <c r="FA232" s="95"/>
      <c r="FB232" s="95"/>
      <c r="FC232" s="95"/>
      <c r="FD232" s="95"/>
      <c r="FE232" s="95"/>
      <c r="FF232" s="95"/>
      <c r="FG232" s="95"/>
      <c r="FH232" s="95"/>
      <c r="FI232" s="95"/>
      <c r="FJ232" s="95"/>
      <c r="FK232" s="95"/>
      <c r="FL232" s="95"/>
      <c r="FM232" s="95"/>
      <c r="FN232" s="95"/>
      <c r="FO232" s="95"/>
      <c r="FP232" s="95"/>
      <c r="FQ232" s="95"/>
      <c r="FR232" s="95"/>
      <c r="FS232" s="95"/>
      <c r="FT232" s="95"/>
      <c r="FU232" s="95"/>
      <c r="FV232" s="95"/>
      <c r="FW232" s="95"/>
      <c r="FX232" s="95"/>
      <c r="FY232" s="95"/>
      <c r="FZ232" s="95"/>
      <c r="GA232" s="95"/>
      <c r="GB232" s="95"/>
      <c r="GC232" s="95"/>
      <c r="GD232" s="95"/>
      <c r="GE232" s="95"/>
      <c r="GF232" s="95"/>
      <c r="GG232" s="95"/>
      <c r="GH232" s="95"/>
      <c r="GI232" s="95"/>
      <c r="GJ232" s="95"/>
      <c r="GK232" s="95"/>
      <c r="GL232" s="95"/>
      <c r="GM232" s="95"/>
      <c r="GN232" s="95"/>
      <c r="GO232" s="95"/>
      <c r="GP232" s="95"/>
      <c r="GQ232" s="95"/>
      <c r="GR232" s="95"/>
      <c r="GS232" s="95"/>
      <c r="GT232" s="95"/>
      <c r="GU232" s="95"/>
      <c r="GV232" s="95"/>
      <c r="GW232" s="95"/>
      <c r="GX232" s="95"/>
      <c r="GY232" s="95"/>
      <c r="GZ232" s="95"/>
      <c r="HA232" s="95"/>
      <c r="HB232" s="95"/>
      <c r="HC232" s="95"/>
      <c r="HD232" s="95"/>
      <c r="HE232" s="95"/>
      <c r="HF232" s="95"/>
      <c r="HG232" s="95"/>
      <c r="HH232" s="95"/>
      <c r="HI232" s="95"/>
      <c r="HJ232" s="95"/>
      <c r="HK232" s="95"/>
      <c r="HL232" s="95"/>
      <c r="HM232" s="95"/>
      <c r="HN232" s="95"/>
      <c r="HO232" s="95"/>
      <c r="HP232" s="95"/>
      <c r="HQ232" s="95"/>
      <c r="HR232" s="95"/>
      <c r="HS232" s="95"/>
      <c r="HT232" s="95"/>
      <c r="HU232" s="95"/>
      <c r="HV232" s="95"/>
      <c r="HW232" s="95"/>
      <c r="HX232" s="95"/>
      <c r="HY232" s="95"/>
      <c r="HZ232" s="95"/>
    </row>
    <row r="233" spans="1:234" s="95" customFormat="1" ht="10.5" customHeight="1">
      <c r="A233" s="463" t="s">
        <v>61</v>
      </c>
      <c r="B233" s="465">
        <f>B231+1</f>
        <v>38757</v>
      </c>
      <c r="C233" s="293">
        <f>SUM(D233:J234)</f>
        <v>182</v>
      </c>
      <c r="D233" s="285">
        <v>134</v>
      </c>
      <c r="E233" s="96">
        <v>5</v>
      </c>
      <c r="F233" s="80"/>
      <c r="G233" s="80"/>
      <c r="H233" s="80"/>
      <c r="I233" s="96"/>
      <c r="J233" s="81"/>
      <c r="K233" s="28" t="s">
        <v>565</v>
      </c>
      <c r="L233" s="99">
        <v>9</v>
      </c>
      <c r="M233" s="82" t="s">
        <v>100</v>
      </c>
      <c r="N233" s="83">
        <v>10</v>
      </c>
      <c r="O233" s="213" t="s">
        <v>417</v>
      </c>
      <c r="P233" s="221"/>
      <c r="Q233" s="318">
        <f>SUM(R233:R234,T233:T234)+SUM(S233:S234)*1.5+SUM(U233:U234)/3+SUM(V233:V234)*0.6</f>
        <v>30.3</v>
      </c>
      <c r="R233" s="70"/>
      <c r="S233" s="70"/>
      <c r="T233" s="29">
        <v>5</v>
      </c>
      <c r="U233" s="29"/>
      <c r="V233" s="30">
        <v>28</v>
      </c>
      <c r="W233" s="28"/>
      <c r="X233" s="83"/>
      <c r="Y233" s="140"/>
      <c r="Z233" s="185"/>
      <c r="AA233" s="34"/>
      <c r="AB233" s="32">
        <v>23</v>
      </c>
      <c r="AC233" s="33"/>
      <c r="AD233" s="33">
        <v>116</v>
      </c>
      <c r="AE233" s="33"/>
      <c r="AF233" s="33"/>
      <c r="AG233" s="33"/>
      <c r="AH233" s="33"/>
      <c r="AI233" s="34"/>
      <c r="AJ233" s="30"/>
      <c r="AK233" s="180">
        <v>43</v>
      </c>
      <c r="AL233" s="185">
        <v>56</v>
      </c>
      <c r="AM233" s="33">
        <v>47</v>
      </c>
      <c r="AN233" s="33">
        <v>53</v>
      </c>
      <c r="AO233" s="34">
        <f>AN233-AK233</f>
        <v>10</v>
      </c>
      <c r="AP233" s="352"/>
      <c r="AQ233" s="491" t="s">
        <v>229</v>
      </c>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c r="GX233" s="59"/>
      <c r="GY233" s="59"/>
      <c r="GZ233" s="59"/>
      <c r="HA233" s="59"/>
      <c r="HB233" s="59"/>
      <c r="HC233" s="59"/>
      <c r="HD233" s="59"/>
      <c r="HE233" s="59"/>
      <c r="HF233" s="59"/>
      <c r="HG233" s="59"/>
      <c r="HH233" s="59"/>
      <c r="HI233" s="59"/>
      <c r="HJ233" s="59"/>
      <c r="HK233" s="59"/>
      <c r="HL233" s="59"/>
      <c r="HM233" s="59"/>
      <c r="HN233" s="59"/>
      <c r="HO233" s="59"/>
      <c r="HP233" s="59"/>
      <c r="HQ233" s="59"/>
      <c r="HR233" s="59"/>
      <c r="HS233" s="59"/>
      <c r="HT233" s="59"/>
      <c r="HU233" s="59"/>
      <c r="HV233" s="59"/>
      <c r="HW233" s="59"/>
      <c r="HX233" s="59"/>
      <c r="HY233" s="59"/>
      <c r="HZ233" s="59"/>
    </row>
    <row r="234" spans="1:234" ht="10.5" customHeight="1">
      <c r="A234" s="467"/>
      <c r="B234" s="468"/>
      <c r="C234" s="294"/>
      <c r="D234" s="286">
        <v>40</v>
      </c>
      <c r="E234" s="97">
        <v>3</v>
      </c>
      <c r="F234" s="87"/>
      <c r="G234" s="87"/>
      <c r="H234" s="87"/>
      <c r="I234" s="97"/>
      <c r="J234" s="88"/>
      <c r="K234" s="89" t="s">
        <v>230</v>
      </c>
      <c r="L234" s="101">
        <v>9</v>
      </c>
      <c r="M234" s="91" t="s">
        <v>97</v>
      </c>
      <c r="N234" s="92">
        <v>19</v>
      </c>
      <c r="O234" s="212" t="s">
        <v>228</v>
      </c>
      <c r="P234" s="222"/>
      <c r="Q234" s="319"/>
      <c r="R234" s="93"/>
      <c r="S234" s="93">
        <v>1</v>
      </c>
      <c r="T234" s="94">
        <v>7</v>
      </c>
      <c r="U234" s="94"/>
      <c r="V234" s="90"/>
      <c r="W234" s="89">
        <v>137</v>
      </c>
      <c r="X234" s="92"/>
      <c r="Y234" s="182"/>
      <c r="Z234" s="184"/>
      <c r="AA234" s="306">
        <v>5</v>
      </c>
      <c r="AB234" s="442">
        <v>13</v>
      </c>
      <c r="AC234" s="349">
        <v>30</v>
      </c>
      <c r="AD234" s="349"/>
      <c r="AE234" s="349"/>
      <c r="AF234" s="349"/>
      <c r="AG234" s="349"/>
      <c r="AH234" s="349"/>
      <c r="AI234" s="306"/>
      <c r="AJ234" s="90">
        <v>7</v>
      </c>
      <c r="AK234" s="182"/>
      <c r="AL234" s="184"/>
      <c r="AM234" s="349"/>
      <c r="AN234" s="349"/>
      <c r="AO234" s="306"/>
      <c r="AP234" s="350">
        <v>4</v>
      </c>
      <c r="AQ234" s="490"/>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c r="CK234" s="95"/>
      <c r="CL234" s="95"/>
      <c r="CM234" s="95"/>
      <c r="CN234" s="95"/>
      <c r="CO234" s="95"/>
      <c r="CP234" s="95"/>
      <c r="CQ234" s="95"/>
      <c r="CR234" s="95"/>
      <c r="CS234" s="95"/>
      <c r="CT234" s="95"/>
      <c r="CU234" s="95"/>
      <c r="CV234" s="95"/>
      <c r="CW234" s="95"/>
      <c r="CX234" s="95"/>
      <c r="CY234" s="95"/>
      <c r="CZ234" s="95"/>
      <c r="DA234" s="95"/>
      <c r="DB234" s="95"/>
      <c r="DC234" s="95"/>
      <c r="DD234" s="95"/>
      <c r="DE234" s="95"/>
      <c r="DF234" s="95"/>
      <c r="DG234" s="95"/>
      <c r="DH234" s="95"/>
      <c r="DI234" s="95"/>
      <c r="DJ234" s="95"/>
      <c r="DK234" s="95"/>
      <c r="DL234" s="95"/>
      <c r="DM234" s="95"/>
      <c r="DN234" s="95"/>
      <c r="DO234" s="95"/>
      <c r="DP234" s="95"/>
      <c r="DQ234" s="95"/>
      <c r="DR234" s="95"/>
      <c r="DS234" s="95"/>
      <c r="DT234" s="95"/>
      <c r="DU234" s="95"/>
      <c r="DV234" s="95"/>
      <c r="DW234" s="95"/>
      <c r="DX234" s="95"/>
      <c r="DY234" s="95"/>
      <c r="DZ234" s="95"/>
      <c r="EA234" s="95"/>
      <c r="EB234" s="95"/>
      <c r="EC234" s="95"/>
      <c r="ED234" s="95"/>
      <c r="EE234" s="95"/>
      <c r="EF234" s="95"/>
      <c r="EG234" s="95"/>
      <c r="EH234" s="95"/>
      <c r="EI234" s="95"/>
      <c r="EJ234" s="95"/>
      <c r="EK234" s="95"/>
      <c r="EL234" s="95"/>
      <c r="EM234" s="95"/>
      <c r="EN234" s="95"/>
      <c r="EO234" s="95"/>
      <c r="EP234" s="95"/>
      <c r="EQ234" s="95"/>
      <c r="ER234" s="95"/>
      <c r="ES234" s="95"/>
      <c r="ET234" s="95"/>
      <c r="EU234" s="95"/>
      <c r="EV234" s="95"/>
      <c r="EW234" s="95"/>
      <c r="EX234" s="95"/>
      <c r="EY234" s="95"/>
      <c r="EZ234" s="95"/>
      <c r="FA234" s="95"/>
      <c r="FB234" s="95"/>
      <c r="FC234" s="95"/>
      <c r="FD234" s="95"/>
      <c r="FE234" s="95"/>
      <c r="FF234" s="95"/>
      <c r="FG234" s="95"/>
      <c r="FH234" s="95"/>
      <c r="FI234" s="95"/>
      <c r="FJ234" s="95"/>
      <c r="FK234" s="95"/>
      <c r="FL234" s="95"/>
      <c r="FM234" s="95"/>
      <c r="FN234" s="95"/>
      <c r="FO234" s="95"/>
      <c r="FP234" s="95"/>
      <c r="FQ234" s="95"/>
      <c r="FR234" s="95"/>
      <c r="FS234" s="95"/>
      <c r="FT234" s="95"/>
      <c r="FU234" s="95"/>
      <c r="FV234" s="95"/>
      <c r="FW234" s="95"/>
      <c r="FX234" s="95"/>
      <c r="FY234" s="95"/>
      <c r="FZ234" s="95"/>
      <c r="GA234" s="95"/>
      <c r="GB234" s="95"/>
      <c r="GC234" s="95"/>
      <c r="GD234" s="95"/>
      <c r="GE234" s="95"/>
      <c r="GF234" s="95"/>
      <c r="GG234" s="95"/>
      <c r="GH234" s="95"/>
      <c r="GI234" s="95"/>
      <c r="GJ234" s="95"/>
      <c r="GK234" s="95"/>
      <c r="GL234" s="95"/>
      <c r="GM234" s="95"/>
      <c r="GN234" s="95"/>
      <c r="GO234" s="95"/>
      <c r="GP234" s="95"/>
      <c r="GQ234" s="95"/>
      <c r="GR234" s="95"/>
      <c r="GS234" s="95"/>
      <c r="GT234" s="95"/>
      <c r="GU234" s="95"/>
      <c r="GV234" s="95"/>
      <c r="GW234" s="95"/>
      <c r="GX234" s="95"/>
      <c r="GY234" s="95"/>
      <c r="GZ234" s="95"/>
      <c r="HA234" s="95"/>
      <c r="HB234" s="95"/>
      <c r="HC234" s="95"/>
      <c r="HD234" s="95"/>
      <c r="HE234" s="95"/>
      <c r="HF234" s="95"/>
      <c r="HG234" s="95"/>
      <c r="HH234" s="95"/>
      <c r="HI234" s="95"/>
      <c r="HJ234" s="95"/>
      <c r="HK234" s="95"/>
      <c r="HL234" s="95"/>
      <c r="HM234" s="95"/>
      <c r="HN234" s="95"/>
      <c r="HO234" s="95"/>
      <c r="HP234" s="95"/>
      <c r="HQ234" s="95"/>
      <c r="HR234" s="95"/>
      <c r="HS234" s="95"/>
      <c r="HT234" s="95"/>
      <c r="HU234" s="95"/>
      <c r="HV234" s="95"/>
      <c r="HW234" s="95"/>
      <c r="HX234" s="95"/>
      <c r="HY234" s="95"/>
      <c r="HZ234" s="95"/>
    </row>
    <row r="235" spans="1:234" s="95" customFormat="1" ht="10.5" customHeight="1">
      <c r="A235" s="463" t="s">
        <v>62</v>
      </c>
      <c r="B235" s="465">
        <f>B233+1</f>
        <v>38758</v>
      </c>
      <c r="C235" s="293">
        <f>SUM(D235:J236)</f>
        <v>166</v>
      </c>
      <c r="D235" s="285">
        <v>28</v>
      </c>
      <c r="E235" s="96">
        <v>16</v>
      </c>
      <c r="F235" s="80">
        <v>37</v>
      </c>
      <c r="G235" s="80"/>
      <c r="H235" s="80"/>
      <c r="I235" s="80"/>
      <c r="J235" s="98"/>
      <c r="K235" s="28" t="s">
        <v>565</v>
      </c>
      <c r="L235" s="30">
        <v>8</v>
      </c>
      <c r="M235" s="82" t="s">
        <v>100</v>
      </c>
      <c r="N235" s="83">
        <v>11</v>
      </c>
      <c r="O235" s="211" t="s">
        <v>430</v>
      </c>
      <c r="P235" s="221"/>
      <c r="Q235" s="318">
        <f>SUM(R235:R236,T235:T236)+SUM(S235:S236)*1.5+SUM(U235:U236)/3+SUM(V235:V236)*0.6</f>
        <v>26</v>
      </c>
      <c r="R235" s="70"/>
      <c r="S235" s="70"/>
      <c r="T235" s="29">
        <v>19</v>
      </c>
      <c r="U235" s="29"/>
      <c r="V235" s="30"/>
      <c r="W235" s="28">
        <v>161</v>
      </c>
      <c r="X235" s="83"/>
      <c r="Y235" s="180"/>
      <c r="Z235" s="307"/>
      <c r="AA235" s="54"/>
      <c r="AB235" s="38">
        <v>81</v>
      </c>
      <c r="AC235" s="37"/>
      <c r="AD235" s="37"/>
      <c r="AE235" s="37"/>
      <c r="AF235" s="37"/>
      <c r="AG235" s="37"/>
      <c r="AH235" s="37"/>
      <c r="AI235" s="54"/>
      <c r="AJ235" s="30"/>
      <c r="AK235" s="180">
        <v>45</v>
      </c>
      <c r="AL235" s="185">
        <v>57</v>
      </c>
      <c r="AM235" s="33">
        <v>47</v>
      </c>
      <c r="AN235" s="33">
        <v>55</v>
      </c>
      <c r="AO235" s="34">
        <f>AN235-AK235</f>
        <v>10</v>
      </c>
      <c r="AP235" s="352"/>
      <c r="AQ235" s="491" t="s">
        <v>236</v>
      </c>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c r="FW235" s="59"/>
      <c r="FX235" s="59"/>
      <c r="FY235" s="59"/>
      <c r="FZ235" s="59"/>
      <c r="GA235" s="59"/>
      <c r="GB235" s="59"/>
      <c r="GC235" s="59"/>
      <c r="GD235" s="59"/>
      <c r="GE235" s="59"/>
      <c r="GF235" s="59"/>
      <c r="GG235" s="59"/>
      <c r="GH235" s="59"/>
      <c r="GI235" s="59"/>
      <c r="GJ235" s="59"/>
      <c r="GK235" s="59"/>
      <c r="GL235" s="59"/>
      <c r="GM235" s="59"/>
      <c r="GN235" s="59"/>
      <c r="GO235" s="59"/>
      <c r="GP235" s="59"/>
      <c r="GQ235" s="59"/>
      <c r="GR235" s="59"/>
      <c r="GS235" s="59"/>
      <c r="GT235" s="59"/>
      <c r="GU235" s="59"/>
      <c r="GV235" s="59"/>
      <c r="GW235" s="59"/>
      <c r="GX235" s="59"/>
      <c r="GY235" s="59"/>
      <c r="GZ235" s="59"/>
      <c r="HA235" s="59"/>
      <c r="HB235" s="59"/>
      <c r="HC235" s="59"/>
      <c r="HD235" s="59"/>
      <c r="HE235" s="59"/>
      <c r="HF235" s="59"/>
      <c r="HG235" s="59"/>
      <c r="HH235" s="59"/>
      <c r="HI235" s="59"/>
      <c r="HJ235" s="59"/>
      <c r="HK235" s="59"/>
      <c r="HL235" s="59"/>
      <c r="HM235" s="59"/>
      <c r="HN235" s="59"/>
      <c r="HO235" s="59"/>
      <c r="HP235" s="59"/>
      <c r="HQ235" s="59"/>
      <c r="HR235" s="59"/>
      <c r="HS235" s="59"/>
      <c r="HT235" s="59"/>
      <c r="HU235" s="59"/>
      <c r="HV235" s="59"/>
      <c r="HW235" s="59"/>
      <c r="HX235" s="59"/>
      <c r="HY235" s="59"/>
      <c r="HZ235" s="59"/>
    </row>
    <row r="236" spans="1:234" ht="10.5" customHeight="1">
      <c r="A236" s="467"/>
      <c r="B236" s="468"/>
      <c r="C236" s="294"/>
      <c r="D236" s="286">
        <v>38</v>
      </c>
      <c r="E236" s="97"/>
      <c r="F236" s="87"/>
      <c r="G236" s="87"/>
      <c r="H236" s="87">
        <v>5</v>
      </c>
      <c r="I236" s="87">
        <v>42</v>
      </c>
      <c r="J236" s="100"/>
      <c r="K236" s="89" t="s">
        <v>565</v>
      </c>
      <c r="L236" s="90">
        <v>9</v>
      </c>
      <c r="M236" s="91" t="s">
        <v>97</v>
      </c>
      <c r="N236" s="92">
        <v>19</v>
      </c>
      <c r="O236" s="212" t="s">
        <v>232</v>
      </c>
      <c r="P236" s="222"/>
      <c r="Q236" s="319"/>
      <c r="R236" s="93"/>
      <c r="S236" s="93"/>
      <c r="T236" s="94">
        <v>7</v>
      </c>
      <c r="U236" s="94"/>
      <c r="V236" s="90"/>
      <c r="W236" s="89"/>
      <c r="X236" s="92"/>
      <c r="Y236" s="182"/>
      <c r="Z236" s="184"/>
      <c r="AA236" s="309"/>
      <c r="AB236" s="443">
        <v>45</v>
      </c>
      <c r="AC236" s="444"/>
      <c r="AD236" s="444"/>
      <c r="AE236" s="444"/>
      <c r="AF236" s="444"/>
      <c r="AG236" s="444"/>
      <c r="AH236" s="444">
        <v>40</v>
      </c>
      <c r="AI236" s="309"/>
      <c r="AJ236" s="90">
        <v>8</v>
      </c>
      <c r="AK236" s="182"/>
      <c r="AL236" s="184"/>
      <c r="AM236" s="349"/>
      <c r="AN236" s="349"/>
      <c r="AO236" s="306"/>
      <c r="AP236" s="350"/>
      <c r="AQ236" s="490"/>
      <c r="AR236" s="95"/>
      <c r="AS236" s="95"/>
      <c r="AT236" s="95"/>
      <c r="AU236" s="95"/>
      <c r="AV236" s="95"/>
      <c r="AW236" s="95"/>
      <c r="AX236" s="95"/>
      <c r="AY236" s="95"/>
      <c r="AZ236" s="95"/>
      <c r="BA236" s="95"/>
      <c r="BB236" s="95"/>
      <c r="BC236" s="95"/>
      <c r="BD236" s="95"/>
      <c r="BE236" s="95"/>
      <c r="BF236" s="95"/>
      <c r="BG236" s="95"/>
      <c r="BH236" s="95"/>
      <c r="BI236" s="95"/>
      <c r="BJ236" s="95"/>
      <c r="BK236" s="95"/>
      <c r="BL236" s="95"/>
      <c r="BM236" s="95"/>
      <c r="BN236" s="95"/>
      <c r="BO236" s="95"/>
      <c r="BP236" s="95"/>
      <c r="BQ236" s="95"/>
      <c r="BR236" s="95"/>
      <c r="BS236" s="95"/>
      <c r="BT236" s="95"/>
      <c r="BU236" s="95"/>
      <c r="BV236" s="95"/>
      <c r="BW236" s="95"/>
      <c r="BX236" s="95"/>
      <c r="BY236" s="95"/>
      <c r="BZ236" s="95"/>
      <c r="CA236" s="95"/>
      <c r="CB236" s="95"/>
      <c r="CC236" s="95"/>
      <c r="CD236" s="95"/>
      <c r="CE236" s="95"/>
      <c r="CF236" s="95"/>
      <c r="CG236" s="95"/>
      <c r="CH236" s="95"/>
      <c r="CI236" s="95"/>
      <c r="CJ236" s="95"/>
      <c r="CK236" s="95"/>
      <c r="CL236" s="95"/>
      <c r="CM236" s="95"/>
      <c r="CN236" s="95"/>
      <c r="CO236" s="95"/>
      <c r="CP236" s="95"/>
      <c r="CQ236" s="95"/>
      <c r="CR236" s="95"/>
      <c r="CS236" s="95"/>
      <c r="CT236" s="95"/>
      <c r="CU236" s="95"/>
      <c r="CV236" s="95"/>
      <c r="CW236" s="95"/>
      <c r="CX236" s="95"/>
      <c r="CY236" s="95"/>
      <c r="CZ236" s="95"/>
      <c r="DA236" s="95"/>
      <c r="DB236" s="95"/>
      <c r="DC236" s="95"/>
      <c r="DD236" s="95"/>
      <c r="DE236" s="95"/>
      <c r="DF236" s="95"/>
      <c r="DG236" s="95"/>
      <c r="DH236" s="95"/>
      <c r="DI236" s="95"/>
      <c r="DJ236" s="95"/>
      <c r="DK236" s="95"/>
      <c r="DL236" s="95"/>
      <c r="DM236" s="95"/>
      <c r="DN236" s="95"/>
      <c r="DO236" s="95"/>
      <c r="DP236" s="95"/>
      <c r="DQ236" s="95"/>
      <c r="DR236" s="95"/>
      <c r="DS236" s="95"/>
      <c r="DT236" s="95"/>
      <c r="DU236" s="95"/>
      <c r="DV236" s="95"/>
      <c r="DW236" s="95"/>
      <c r="DX236" s="95"/>
      <c r="DY236" s="95"/>
      <c r="DZ236" s="95"/>
      <c r="EA236" s="95"/>
      <c r="EB236" s="95"/>
      <c r="EC236" s="95"/>
      <c r="ED236" s="95"/>
      <c r="EE236" s="95"/>
      <c r="EF236" s="95"/>
      <c r="EG236" s="95"/>
      <c r="EH236" s="95"/>
      <c r="EI236" s="95"/>
      <c r="EJ236" s="95"/>
      <c r="EK236" s="95"/>
      <c r="EL236" s="95"/>
      <c r="EM236" s="95"/>
      <c r="EN236" s="95"/>
      <c r="EO236" s="95"/>
      <c r="EP236" s="95"/>
      <c r="EQ236" s="95"/>
      <c r="ER236" s="95"/>
      <c r="ES236" s="95"/>
      <c r="ET236" s="95"/>
      <c r="EU236" s="95"/>
      <c r="EV236" s="95"/>
      <c r="EW236" s="95"/>
      <c r="EX236" s="95"/>
      <c r="EY236" s="95"/>
      <c r="EZ236" s="95"/>
      <c r="FA236" s="95"/>
      <c r="FB236" s="95"/>
      <c r="FC236" s="95"/>
      <c r="FD236" s="95"/>
      <c r="FE236" s="95"/>
      <c r="FF236" s="95"/>
      <c r="FG236" s="95"/>
      <c r="FH236" s="95"/>
      <c r="FI236" s="95"/>
      <c r="FJ236" s="95"/>
      <c r="FK236" s="95"/>
      <c r="FL236" s="95"/>
      <c r="FM236" s="95"/>
      <c r="FN236" s="95"/>
      <c r="FO236" s="95"/>
      <c r="FP236" s="95"/>
      <c r="FQ236" s="95"/>
      <c r="FR236" s="95"/>
      <c r="FS236" s="95"/>
      <c r="FT236" s="95"/>
      <c r="FU236" s="95"/>
      <c r="FV236" s="95"/>
      <c r="FW236" s="95"/>
      <c r="FX236" s="95"/>
      <c r="FY236" s="95"/>
      <c r="FZ236" s="95"/>
      <c r="GA236" s="95"/>
      <c r="GB236" s="95"/>
      <c r="GC236" s="95"/>
      <c r="GD236" s="95"/>
      <c r="GE236" s="95"/>
      <c r="GF236" s="95"/>
      <c r="GG236" s="95"/>
      <c r="GH236" s="95"/>
      <c r="GI236" s="95"/>
      <c r="GJ236" s="95"/>
      <c r="GK236" s="95"/>
      <c r="GL236" s="95"/>
      <c r="GM236" s="95"/>
      <c r="GN236" s="95"/>
      <c r="GO236" s="95"/>
      <c r="GP236" s="95"/>
      <c r="GQ236" s="95"/>
      <c r="GR236" s="95"/>
      <c r="GS236" s="95"/>
      <c r="GT236" s="95"/>
      <c r="GU236" s="95"/>
      <c r="GV236" s="95"/>
      <c r="GW236" s="95"/>
      <c r="GX236" s="95"/>
      <c r="GY236" s="95"/>
      <c r="GZ236" s="95"/>
      <c r="HA236" s="95"/>
      <c r="HB236" s="95"/>
      <c r="HC236" s="95"/>
      <c r="HD236" s="95"/>
      <c r="HE236" s="95"/>
      <c r="HF236" s="95"/>
      <c r="HG236" s="95"/>
      <c r="HH236" s="95"/>
      <c r="HI236" s="95"/>
      <c r="HJ236" s="95"/>
      <c r="HK236" s="95"/>
      <c r="HL236" s="95"/>
      <c r="HM236" s="95"/>
      <c r="HN236" s="95"/>
      <c r="HO236" s="95"/>
      <c r="HP236" s="95"/>
      <c r="HQ236" s="95"/>
      <c r="HR236" s="95"/>
      <c r="HS236" s="95"/>
      <c r="HT236" s="95"/>
      <c r="HU236" s="95"/>
      <c r="HV236" s="95"/>
      <c r="HW236" s="95"/>
      <c r="HX236" s="95"/>
      <c r="HY236" s="95"/>
      <c r="HZ236" s="95"/>
    </row>
    <row r="237" spans="1:234" s="95" customFormat="1" ht="10.5" customHeight="1">
      <c r="A237" s="463" t="s">
        <v>63</v>
      </c>
      <c r="B237" s="465">
        <f>B235+1</f>
        <v>38759</v>
      </c>
      <c r="C237" s="293">
        <f>SUM(D237:J238)</f>
        <v>170</v>
      </c>
      <c r="D237" s="284">
        <v>105</v>
      </c>
      <c r="E237" s="80">
        <v>5</v>
      </c>
      <c r="F237" s="80"/>
      <c r="G237" s="80"/>
      <c r="H237" s="80"/>
      <c r="I237" s="80"/>
      <c r="J237" s="81"/>
      <c r="K237" s="28" t="s">
        <v>98</v>
      </c>
      <c r="L237" s="30">
        <v>8</v>
      </c>
      <c r="M237" s="82" t="s">
        <v>131</v>
      </c>
      <c r="N237" s="83">
        <v>9</v>
      </c>
      <c r="O237" s="211" t="s">
        <v>431</v>
      </c>
      <c r="P237" s="221"/>
      <c r="Q237" s="318">
        <f>SUM(R237:R238,T237:T238)+SUM(S237:S238)*1.5+SUM(U237:U238)/3+SUM(V237:V238)*0.6</f>
        <v>30.2</v>
      </c>
      <c r="R237" s="70"/>
      <c r="S237" s="70"/>
      <c r="T237" s="29">
        <v>4</v>
      </c>
      <c r="U237" s="29"/>
      <c r="V237" s="30">
        <v>22</v>
      </c>
      <c r="W237" s="28"/>
      <c r="X237" s="83"/>
      <c r="Y237" s="140"/>
      <c r="Z237" s="185"/>
      <c r="AA237" s="34"/>
      <c r="AB237" s="32">
        <v>16</v>
      </c>
      <c r="AC237" s="33"/>
      <c r="AD237" s="33">
        <v>94</v>
      </c>
      <c r="AE237" s="33"/>
      <c r="AF237" s="33"/>
      <c r="AG237" s="33"/>
      <c r="AH237" s="33"/>
      <c r="AI237" s="34"/>
      <c r="AJ237" s="30"/>
      <c r="AK237" s="180" t="s">
        <v>99</v>
      </c>
      <c r="AL237" s="185"/>
      <c r="AM237" s="33"/>
      <c r="AN237" s="33"/>
      <c r="AO237" s="34"/>
      <c r="AP237" s="352"/>
      <c r="AQ237" s="491" t="s">
        <v>239</v>
      </c>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K237" s="59"/>
      <c r="GL237" s="59"/>
      <c r="GM237" s="59"/>
      <c r="GN237" s="59"/>
      <c r="GO237" s="59"/>
      <c r="GP237" s="59"/>
      <c r="GQ237" s="59"/>
      <c r="GR237" s="59"/>
      <c r="GS237" s="59"/>
      <c r="GT237" s="59"/>
      <c r="GU237" s="59"/>
      <c r="GV237" s="59"/>
      <c r="GW237" s="59"/>
      <c r="GX237" s="59"/>
      <c r="GY237" s="59"/>
      <c r="GZ237" s="59"/>
      <c r="HA237" s="59"/>
      <c r="HB237" s="59"/>
      <c r="HC237" s="59"/>
      <c r="HD237" s="59"/>
      <c r="HE237" s="59"/>
      <c r="HF237" s="59"/>
      <c r="HG237" s="59"/>
      <c r="HH237" s="59"/>
      <c r="HI237" s="59"/>
      <c r="HJ237" s="59"/>
      <c r="HK237" s="59"/>
      <c r="HL237" s="59"/>
      <c r="HM237" s="59"/>
      <c r="HN237" s="59"/>
      <c r="HO237" s="59"/>
      <c r="HP237" s="59"/>
      <c r="HQ237" s="59"/>
      <c r="HR237" s="59"/>
      <c r="HS237" s="59"/>
      <c r="HT237" s="59"/>
      <c r="HU237" s="59"/>
      <c r="HV237" s="59"/>
      <c r="HW237" s="59"/>
      <c r="HX237" s="59"/>
      <c r="HY237" s="59"/>
      <c r="HZ237" s="59"/>
    </row>
    <row r="238" spans="1:234" ht="10.5" customHeight="1">
      <c r="A238" s="467"/>
      <c r="B238" s="468"/>
      <c r="C238" s="294"/>
      <c r="D238" s="283">
        <v>55</v>
      </c>
      <c r="E238" s="87">
        <v>5</v>
      </c>
      <c r="F238" s="87"/>
      <c r="G238" s="87"/>
      <c r="H238" s="87"/>
      <c r="I238" s="87"/>
      <c r="J238" s="88"/>
      <c r="K238" s="89" t="s">
        <v>565</v>
      </c>
      <c r="L238" s="90">
        <v>8</v>
      </c>
      <c r="M238" s="91" t="s">
        <v>97</v>
      </c>
      <c r="N238" s="92">
        <v>18</v>
      </c>
      <c r="O238" s="212" t="s">
        <v>29</v>
      </c>
      <c r="P238" s="222"/>
      <c r="Q238" s="319"/>
      <c r="R238" s="93"/>
      <c r="S238" s="93"/>
      <c r="T238" s="94">
        <v>13</v>
      </c>
      <c r="U238" s="94"/>
      <c r="V238" s="90"/>
      <c r="W238" s="89"/>
      <c r="X238" s="92"/>
      <c r="Y238" s="182"/>
      <c r="Z238" s="184"/>
      <c r="AA238" s="306"/>
      <c r="AB238" s="442">
        <v>60</v>
      </c>
      <c r="AC238" s="349"/>
      <c r="AD238" s="349"/>
      <c r="AE238" s="349"/>
      <c r="AF238" s="349"/>
      <c r="AG238" s="349"/>
      <c r="AH238" s="349"/>
      <c r="AI238" s="306"/>
      <c r="AJ238" s="90">
        <v>8</v>
      </c>
      <c r="AK238" s="183"/>
      <c r="AL238" s="184"/>
      <c r="AM238" s="349"/>
      <c r="AN238" s="349"/>
      <c r="AO238" s="306"/>
      <c r="AP238" s="350"/>
      <c r="AQ238" s="490"/>
      <c r="AR238" s="95"/>
      <c r="AS238" s="95"/>
      <c r="AT238" s="95"/>
      <c r="AU238" s="95"/>
      <c r="AV238" s="95"/>
      <c r="AW238" s="95"/>
      <c r="AX238" s="95"/>
      <c r="AY238" s="95"/>
      <c r="AZ238" s="95"/>
      <c r="BA238" s="95"/>
      <c r="BB238" s="95"/>
      <c r="BC238" s="95"/>
      <c r="BD238" s="95"/>
      <c r="BE238" s="95"/>
      <c r="BF238" s="95"/>
      <c r="BG238" s="95"/>
      <c r="BH238" s="95"/>
      <c r="BI238" s="95"/>
      <c r="BJ238" s="95"/>
      <c r="BK238" s="95"/>
      <c r="BL238" s="95"/>
      <c r="BM238" s="95"/>
      <c r="BN238" s="95"/>
      <c r="BO238" s="95"/>
      <c r="BP238" s="95"/>
      <c r="BQ238" s="95"/>
      <c r="BR238" s="95"/>
      <c r="BS238" s="95"/>
      <c r="BT238" s="95"/>
      <c r="BU238" s="95"/>
      <c r="BV238" s="95"/>
      <c r="BW238" s="95"/>
      <c r="BX238" s="95"/>
      <c r="BY238" s="95"/>
      <c r="BZ238" s="95"/>
      <c r="CA238" s="95"/>
      <c r="CB238" s="95"/>
      <c r="CC238" s="95"/>
      <c r="CD238" s="95"/>
      <c r="CE238" s="95"/>
      <c r="CF238" s="95"/>
      <c r="CG238" s="95"/>
      <c r="CH238" s="95"/>
      <c r="CI238" s="95"/>
      <c r="CJ238" s="95"/>
      <c r="CK238" s="95"/>
      <c r="CL238" s="95"/>
      <c r="CM238" s="95"/>
      <c r="CN238" s="95"/>
      <c r="CO238" s="95"/>
      <c r="CP238" s="95"/>
      <c r="CQ238" s="95"/>
      <c r="CR238" s="95"/>
      <c r="CS238" s="95"/>
      <c r="CT238" s="95"/>
      <c r="CU238" s="95"/>
      <c r="CV238" s="95"/>
      <c r="CW238" s="95"/>
      <c r="CX238" s="95"/>
      <c r="CY238" s="95"/>
      <c r="CZ238" s="95"/>
      <c r="DA238" s="95"/>
      <c r="DB238" s="95"/>
      <c r="DC238" s="95"/>
      <c r="DD238" s="95"/>
      <c r="DE238" s="95"/>
      <c r="DF238" s="95"/>
      <c r="DG238" s="95"/>
      <c r="DH238" s="95"/>
      <c r="DI238" s="95"/>
      <c r="DJ238" s="95"/>
      <c r="DK238" s="95"/>
      <c r="DL238" s="95"/>
      <c r="DM238" s="95"/>
      <c r="DN238" s="95"/>
      <c r="DO238" s="95"/>
      <c r="DP238" s="95"/>
      <c r="DQ238" s="95"/>
      <c r="DR238" s="95"/>
      <c r="DS238" s="95"/>
      <c r="DT238" s="95"/>
      <c r="DU238" s="95"/>
      <c r="DV238" s="95"/>
      <c r="DW238" s="95"/>
      <c r="DX238" s="95"/>
      <c r="DY238" s="95"/>
      <c r="DZ238" s="95"/>
      <c r="EA238" s="95"/>
      <c r="EB238" s="95"/>
      <c r="EC238" s="95"/>
      <c r="ED238" s="95"/>
      <c r="EE238" s="95"/>
      <c r="EF238" s="95"/>
      <c r="EG238" s="95"/>
      <c r="EH238" s="95"/>
      <c r="EI238" s="95"/>
      <c r="EJ238" s="95"/>
      <c r="EK238" s="95"/>
      <c r="EL238" s="95"/>
      <c r="EM238" s="95"/>
      <c r="EN238" s="95"/>
      <c r="EO238" s="95"/>
      <c r="EP238" s="95"/>
      <c r="EQ238" s="95"/>
      <c r="ER238" s="95"/>
      <c r="ES238" s="95"/>
      <c r="ET238" s="95"/>
      <c r="EU238" s="95"/>
      <c r="EV238" s="95"/>
      <c r="EW238" s="95"/>
      <c r="EX238" s="95"/>
      <c r="EY238" s="95"/>
      <c r="EZ238" s="95"/>
      <c r="FA238" s="95"/>
      <c r="FB238" s="95"/>
      <c r="FC238" s="95"/>
      <c r="FD238" s="95"/>
      <c r="FE238" s="95"/>
      <c r="FF238" s="95"/>
      <c r="FG238" s="95"/>
      <c r="FH238" s="95"/>
      <c r="FI238" s="95"/>
      <c r="FJ238" s="95"/>
      <c r="FK238" s="95"/>
      <c r="FL238" s="95"/>
      <c r="FM238" s="95"/>
      <c r="FN238" s="95"/>
      <c r="FO238" s="95"/>
      <c r="FP238" s="95"/>
      <c r="FQ238" s="95"/>
      <c r="FR238" s="95"/>
      <c r="FS238" s="95"/>
      <c r="FT238" s="95"/>
      <c r="FU238" s="95"/>
      <c r="FV238" s="95"/>
      <c r="FW238" s="95"/>
      <c r="FX238" s="95"/>
      <c r="FY238" s="95"/>
      <c r="FZ238" s="95"/>
      <c r="GA238" s="95"/>
      <c r="GB238" s="95"/>
      <c r="GC238" s="95"/>
      <c r="GD238" s="95"/>
      <c r="GE238" s="95"/>
      <c r="GF238" s="95"/>
      <c r="GG238" s="95"/>
      <c r="GH238" s="95"/>
      <c r="GI238" s="95"/>
      <c r="GJ238" s="95"/>
      <c r="GK238" s="95"/>
      <c r="GL238" s="95"/>
      <c r="GM238" s="95"/>
      <c r="GN238" s="95"/>
      <c r="GO238" s="95"/>
      <c r="GP238" s="95"/>
      <c r="GQ238" s="95"/>
      <c r="GR238" s="95"/>
      <c r="GS238" s="95"/>
      <c r="GT238" s="95"/>
      <c r="GU238" s="95"/>
      <c r="GV238" s="95"/>
      <c r="GW238" s="95"/>
      <c r="GX238" s="95"/>
      <c r="GY238" s="95"/>
      <c r="GZ238" s="95"/>
      <c r="HA238" s="95"/>
      <c r="HB238" s="95"/>
      <c r="HC238" s="95"/>
      <c r="HD238" s="95"/>
      <c r="HE238" s="95"/>
      <c r="HF238" s="95"/>
      <c r="HG238" s="95"/>
      <c r="HH238" s="95"/>
      <c r="HI238" s="95"/>
      <c r="HJ238" s="95"/>
      <c r="HK238" s="95"/>
      <c r="HL238" s="95"/>
      <c r="HM238" s="95"/>
      <c r="HN238" s="95"/>
      <c r="HO238" s="95"/>
      <c r="HP238" s="95"/>
      <c r="HQ238" s="95"/>
      <c r="HR238" s="95"/>
      <c r="HS238" s="95"/>
      <c r="HT238" s="95"/>
      <c r="HU238" s="95"/>
      <c r="HV238" s="95"/>
      <c r="HW238" s="95"/>
      <c r="HX238" s="95"/>
      <c r="HY238" s="95"/>
      <c r="HZ238" s="95"/>
    </row>
    <row r="239" spans="1:234" s="95" customFormat="1" ht="10.5" customHeight="1">
      <c r="A239" s="463" t="s">
        <v>64</v>
      </c>
      <c r="B239" s="465">
        <f>B237+1</f>
        <v>38760</v>
      </c>
      <c r="C239" s="293">
        <f>SUM(D239:J240)</f>
        <v>122</v>
      </c>
      <c r="D239" s="285">
        <v>72</v>
      </c>
      <c r="E239" s="96">
        <v>50</v>
      </c>
      <c r="F239" s="80"/>
      <c r="G239" s="80"/>
      <c r="H239" s="80"/>
      <c r="I239" s="80"/>
      <c r="J239" s="98"/>
      <c r="K239" s="28" t="s">
        <v>565</v>
      </c>
      <c r="L239" s="99">
        <v>8</v>
      </c>
      <c r="M239" s="82" t="s">
        <v>100</v>
      </c>
      <c r="N239" s="83">
        <v>12</v>
      </c>
      <c r="O239" s="213" t="s">
        <v>29</v>
      </c>
      <c r="P239" s="221"/>
      <c r="Q239" s="320">
        <f>SUM(R239:R240,T239:T240)+SUM(S239:S240)*1.5+SUM(U239:U240)/3+SUM(V239:V240)*0.6</f>
        <v>31</v>
      </c>
      <c r="R239" s="70"/>
      <c r="S239" s="70"/>
      <c r="T239" s="29">
        <v>31</v>
      </c>
      <c r="U239" s="29"/>
      <c r="V239" s="30"/>
      <c r="W239" s="28">
        <v>146</v>
      </c>
      <c r="X239" s="83">
        <v>154</v>
      </c>
      <c r="Y239" s="140"/>
      <c r="Z239" s="185"/>
      <c r="AA239" s="34"/>
      <c r="AB239" s="32">
        <v>122</v>
      </c>
      <c r="AC239" s="33"/>
      <c r="AD239" s="33"/>
      <c r="AE239" s="33"/>
      <c r="AF239" s="33"/>
      <c r="AG239" s="33"/>
      <c r="AH239" s="33"/>
      <c r="AI239" s="34"/>
      <c r="AJ239" s="30"/>
      <c r="AK239" s="180">
        <v>47</v>
      </c>
      <c r="AL239" s="185">
        <v>57</v>
      </c>
      <c r="AM239" s="33">
        <v>51</v>
      </c>
      <c r="AN239" s="351">
        <v>57</v>
      </c>
      <c r="AO239" s="34">
        <f>AN239-AK239</f>
        <v>10</v>
      </c>
      <c r="AP239" s="352"/>
      <c r="AQ239" s="491" t="s">
        <v>245</v>
      </c>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c r="FW239" s="59"/>
      <c r="FX239" s="59"/>
      <c r="FY239" s="59"/>
      <c r="FZ239" s="59"/>
      <c r="GA239" s="59"/>
      <c r="GB239" s="59"/>
      <c r="GC239" s="59"/>
      <c r="GD239" s="59"/>
      <c r="GE239" s="59"/>
      <c r="GF239" s="59"/>
      <c r="GG239" s="59"/>
      <c r="GH239" s="59"/>
      <c r="GI239" s="59"/>
      <c r="GJ239" s="59"/>
      <c r="GK239" s="59"/>
      <c r="GL239" s="59"/>
      <c r="GM239" s="59"/>
      <c r="GN239" s="59"/>
      <c r="GO239" s="59"/>
      <c r="GP239" s="59"/>
      <c r="GQ239" s="59"/>
      <c r="GR239" s="59"/>
      <c r="GS239" s="59"/>
      <c r="GT239" s="59"/>
      <c r="GU239" s="59"/>
      <c r="GV239" s="59"/>
      <c r="GW239" s="59"/>
      <c r="GX239" s="59"/>
      <c r="GY239" s="59"/>
      <c r="GZ239" s="59"/>
      <c r="HA239" s="59"/>
      <c r="HB239" s="59"/>
      <c r="HC239" s="59"/>
      <c r="HD239" s="59"/>
      <c r="HE239" s="59"/>
      <c r="HF239" s="59"/>
      <c r="HG239" s="59"/>
      <c r="HH239" s="59"/>
      <c r="HI239" s="59"/>
      <c r="HJ239" s="59"/>
      <c r="HK239" s="59"/>
      <c r="HL239" s="59"/>
      <c r="HM239" s="59"/>
      <c r="HN239" s="59"/>
      <c r="HO239" s="59"/>
      <c r="HP239" s="59"/>
      <c r="HQ239" s="59"/>
      <c r="HR239" s="59"/>
      <c r="HS239" s="59"/>
      <c r="HT239" s="59"/>
      <c r="HU239" s="59"/>
      <c r="HV239" s="59"/>
      <c r="HW239" s="59"/>
      <c r="HX239" s="59"/>
      <c r="HY239" s="59"/>
      <c r="HZ239" s="59"/>
    </row>
    <row r="240" spans="1:43" ht="10.5" customHeight="1" thickBot="1">
      <c r="A240" s="464"/>
      <c r="B240" s="466"/>
      <c r="C240" s="296"/>
      <c r="D240" s="285"/>
      <c r="E240" s="96"/>
      <c r="J240" s="98"/>
      <c r="L240" s="99"/>
      <c r="Q240" s="318"/>
      <c r="AJ240" s="30">
        <v>8</v>
      </c>
      <c r="AQ240" s="492"/>
    </row>
    <row r="241" spans="1:234" ht="10.5" customHeight="1" thickBot="1">
      <c r="A241" s="471">
        <f>IF(A225=52,1,A225+1)</f>
        <v>6</v>
      </c>
      <c r="B241" s="472"/>
      <c r="C241" s="299">
        <f>(C242/60-ROUNDDOWN(C242/60,0))/100*60+ROUNDDOWN(C242/60,0)</f>
        <v>17</v>
      </c>
      <c r="D241" s="300">
        <f>(D242/60-ROUNDDOWN(D242/60,0))/100*60+ROUNDDOWN(D242/60,0)</f>
        <v>12.540000000000001</v>
      </c>
      <c r="E241" s="301">
        <f aca="true" t="shared" si="72" ref="E241:J241">(E242/60-ROUNDDOWN(E242/60,0))/100*60+ROUNDDOWN(E242/60,0)</f>
        <v>1.39</v>
      </c>
      <c r="F241" s="301">
        <f t="shared" si="72"/>
        <v>0.51</v>
      </c>
      <c r="G241" s="301">
        <f t="shared" si="72"/>
        <v>0.03</v>
      </c>
      <c r="H241" s="301">
        <f t="shared" si="72"/>
        <v>0.049999999999999996</v>
      </c>
      <c r="I241" s="301">
        <f t="shared" si="72"/>
        <v>1.2799999999999998</v>
      </c>
      <c r="J241" s="301">
        <f t="shared" si="72"/>
        <v>0</v>
      </c>
      <c r="K241" s="226"/>
      <c r="L241" s="227">
        <f>2*COUNTA(L227:L240)-COUNT(L227:L240)</f>
        <v>12</v>
      </c>
      <c r="M241" s="228"/>
      <c r="N241" s="229"/>
      <c r="O241" s="475"/>
      <c r="P241" s="476"/>
      <c r="Q241" s="321">
        <f aca="true" t="shared" si="73" ref="Q241:V241">SUM(Q227:Q240)</f>
        <v>180.7</v>
      </c>
      <c r="R241" s="230">
        <f t="shared" si="73"/>
        <v>0</v>
      </c>
      <c r="S241" s="230">
        <f t="shared" si="73"/>
        <v>1</v>
      </c>
      <c r="T241" s="230">
        <f t="shared" si="73"/>
        <v>142</v>
      </c>
      <c r="U241" s="230">
        <f t="shared" si="73"/>
        <v>0</v>
      </c>
      <c r="V241" s="230">
        <f t="shared" si="73"/>
        <v>62</v>
      </c>
      <c r="W241" s="226"/>
      <c r="X241" s="229"/>
      <c r="Y241" s="231"/>
      <c r="Z241" s="312">
        <f>COUNT(Z227:Z240)</f>
        <v>0</v>
      </c>
      <c r="AA241" s="313">
        <f>COUNT(AA227:AA240)</f>
        <v>1</v>
      </c>
      <c r="AB241" s="300">
        <f aca="true" t="shared" si="74" ref="AB241:AI241">(AB242/60-ROUNDDOWN(AB242/60,0))/100*60+ROUNDDOWN(AB242/60,0)</f>
        <v>10.4</v>
      </c>
      <c r="AC241" s="300">
        <f t="shared" si="74"/>
        <v>0.3</v>
      </c>
      <c r="AD241" s="300">
        <f t="shared" si="74"/>
        <v>4.24</v>
      </c>
      <c r="AE241" s="300">
        <f t="shared" si="74"/>
        <v>0</v>
      </c>
      <c r="AF241" s="300">
        <f t="shared" si="74"/>
        <v>0</v>
      </c>
      <c r="AG241" s="300">
        <f t="shared" si="74"/>
        <v>0</v>
      </c>
      <c r="AH241" s="300">
        <f t="shared" si="74"/>
        <v>1.26</v>
      </c>
      <c r="AI241" s="448">
        <f t="shared" si="74"/>
        <v>0</v>
      </c>
      <c r="AJ241" s="317">
        <f>IF(COUNT(AJ227:AJ240)=0,0,SUM(AJ227:AJ240)/COUNTA(AK229:AK240,AK243:AK244))</f>
        <v>7.714285714285714</v>
      </c>
      <c r="AK241" s="231">
        <f>IF(COUNT(AK227:AK240)=0,"",AVERAGE(AK227:AK240))</f>
        <v>43.666666666666664</v>
      </c>
      <c r="AL241" s="231">
        <f>IF(COUNT(AL227:AL240)=0,"",AVERAGE(AL227:AL240))</f>
        <v>56.166666666666664</v>
      </c>
      <c r="AM241" s="231">
        <f>IF(COUNT(AM227:AM240)=0,"",AVERAGE(AM227:AM240))</f>
        <v>49.5</v>
      </c>
      <c r="AN241" s="231">
        <f>IF(COUNT(AN227:AN240)=0,"",AVERAGE(AN227:AN240))</f>
        <v>54.333333333333336</v>
      </c>
      <c r="AO241" s="231">
        <f>IF(COUNT(AO227:AO240)=0,"",AVERAGE(AO227:AO240))</f>
        <v>10.666666666666666</v>
      </c>
      <c r="AP241" s="342">
        <f>SUM(AP227:AP240)</f>
        <v>5</v>
      </c>
      <c r="AQ241" s="367"/>
      <c r="AR241" s="232"/>
      <c r="AS241" s="232"/>
      <c r="AT241" s="232"/>
      <c r="AU241" s="232"/>
      <c r="AV241" s="232"/>
      <c r="AW241" s="232"/>
      <c r="AX241" s="232"/>
      <c r="AY241" s="232"/>
      <c r="AZ241" s="232"/>
      <c r="BA241" s="232"/>
      <c r="BB241" s="232"/>
      <c r="BC241" s="232"/>
      <c r="BD241" s="232"/>
      <c r="BE241" s="232"/>
      <c r="BF241" s="232"/>
      <c r="BG241" s="232"/>
      <c r="BH241" s="232"/>
      <c r="BI241" s="232"/>
      <c r="BJ241" s="232"/>
      <c r="BK241" s="232"/>
      <c r="BL241" s="232"/>
      <c r="BM241" s="232"/>
      <c r="BN241" s="232"/>
      <c r="BO241" s="232"/>
      <c r="BP241" s="232"/>
      <c r="BQ241" s="232"/>
      <c r="BR241" s="232"/>
      <c r="BS241" s="232"/>
      <c r="BT241" s="232"/>
      <c r="BU241" s="232"/>
      <c r="BV241" s="232"/>
      <c r="BW241" s="232"/>
      <c r="BX241" s="232"/>
      <c r="BY241" s="232"/>
      <c r="BZ241" s="232"/>
      <c r="CA241" s="232"/>
      <c r="CB241" s="232"/>
      <c r="CC241" s="232"/>
      <c r="CD241" s="232"/>
      <c r="CE241" s="232"/>
      <c r="CF241" s="232"/>
      <c r="CG241" s="232"/>
      <c r="CH241" s="232"/>
      <c r="CI241" s="232"/>
      <c r="CJ241" s="232"/>
      <c r="CK241" s="232"/>
      <c r="CL241" s="232"/>
      <c r="CM241" s="232"/>
      <c r="CN241" s="232"/>
      <c r="CO241" s="232"/>
      <c r="CP241" s="232"/>
      <c r="CQ241" s="232"/>
      <c r="CR241" s="232"/>
      <c r="CS241" s="232"/>
      <c r="CT241" s="232"/>
      <c r="CU241" s="232"/>
      <c r="CV241" s="232"/>
      <c r="CW241" s="232"/>
      <c r="CX241" s="232"/>
      <c r="CY241" s="232"/>
      <c r="CZ241" s="232"/>
      <c r="DA241" s="232"/>
      <c r="DB241" s="232"/>
      <c r="DC241" s="232"/>
      <c r="DD241" s="232"/>
      <c r="DE241" s="232"/>
      <c r="DF241" s="232"/>
      <c r="DG241" s="232"/>
      <c r="DH241" s="232"/>
      <c r="DI241" s="232"/>
      <c r="DJ241" s="232"/>
      <c r="DK241" s="232"/>
      <c r="DL241" s="232"/>
      <c r="DM241" s="232"/>
      <c r="DN241" s="232"/>
      <c r="DO241" s="232"/>
      <c r="DP241" s="232"/>
      <c r="DQ241" s="232"/>
      <c r="DR241" s="232"/>
      <c r="DS241" s="232"/>
      <c r="DT241" s="232"/>
      <c r="DU241" s="232"/>
      <c r="DV241" s="232"/>
      <c r="DW241" s="232"/>
      <c r="DX241" s="232"/>
      <c r="DY241" s="232"/>
      <c r="DZ241" s="232"/>
      <c r="EA241" s="232"/>
      <c r="EB241" s="232"/>
      <c r="EC241" s="232"/>
      <c r="ED241" s="232"/>
      <c r="EE241" s="232"/>
      <c r="EF241" s="232"/>
      <c r="EG241" s="232"/>
      <c r="EH241" s="232"/>
      <c r="EI241" s="232"/>
      <c r="EJ241" s="232"/>
      <c r="EK241" s="232"/>
      <c r="EL241" s="232"/>
      <c r="EM241" s="232"/>
      <c r="EN241" s="232"/>
      <c r="EO241" s="232"/>
      <c r="EP241" s="232"/>
      <c r="EQ241" s="232"/>
      <c r="ER241" s="232"/>
      <c r="ES241" s="232"/>
      <c r="ET241" s="232"/>
      <c r="EU241" s="232"/>
      <c r="EV241" s="232"/>
      <c r="EW241" s="232"/>
      <c r="EX241" s="232"/>
      <c r="EY241" s="232"/>
      <c r="EZ241" s="232"/>
      <c r="FA241" s="232"/>
      <c r="FB241" s="232"/>
      <c r="FC241" s="232"/>
      <c r="FD241" s="232"/>
      <c r="FE241" s="232"/>
      <c r="FF241" s="232"/>
      <c r="FG241" s="232"/>
      <c r="FH241" s="232"/>
      <c r="FI241" s="232"/>
      <c r="FJ241" s="232"/>
      <c r="FK241" s="232"/>
      <c r="FL241" s="232"/>
      <c r="FM241" s="232"/>
      <c r="FN241" s="232"/>
      <c r="FO241" s="232"/>
      <c r="FP241" s="232"/>
      <c r="FQ241" s="232"/>
      <c r="FR241" s="232"/>
      <c r="FS241" s="232"/>
      <c r="FT241" s="232"/>
      <c r="FU241" s="232"/>
      <c r="FV241" s="232"/>
      <c r="FW241" s="232"/>
      <c r="FX241" s="232"/>
      <c r="FY241" s="232"/>
      <c r="FZ241" s="232"/>
      <c r="GA241" s="232"/>
      <c r="GB241" s="232"/>
      <c r="GC241" s="232"/>
      <c r="GD241" s="232"/>
      <c r="GE241" s="232"/>
      <c r="GF241" s="232"/>
      <c r="GG241" s="232"/>
      <c r="GH241" s="232"/>
      <c r="GI241" s="232"/>
      <c r="GJ241" s="232"/>
      <c r="GK241" s="232"/>
      <c r="GL241" s="232"/>
      <c r="GM241" s="232"/>
      <c r="GN241" s="232"/>
      <c r="GO241" s="232"/>
      <c r="GP241" s="232"/>
      <c r="GQ241" s="232"/>
      <c r="GR241" s="232"/>
      <c r="GS241" s="232"/>
      <c r="GT241" s="232"/>
      <c r="GU241" s="232"/>
      <c r="GV241" s="232"/>
      <c r="GW241" s="232"/>
      <c r="GX241" s="232"/>
      <c r="GY241" s="232"/>
      <c r="GZ241" s="232"/>
      <c r="HA241" s="232"/>
      <c r="HB241" s="232"/>
      <c r="HC241" s="232"/>
      <c r="HD241" s="232"/>
      <c r="HE241" s="232"/>
      <c r="HF241" s="232"/>
      <c r="HG241" s="232"/>
      <c r="HH241" s="232"/>
      <c r="HI241" s="232"/>
      <c r="HJ241" s="232"/>
      <c r="HK241" s="232"/>
      <c r="HL241" s="232"/>
      <c r="HM241" s="232"/>
      <c r="HN241" s="232"/>
      <c r="HO241" s="232"/>
      <c r="HP241" s="232"/>
      <c r="HQ241" s="232"/>
      <c r="HR241" s="232"/>
      <c r="HS241" s="232"/>
      <c r="HT241" s="232"/>
      <c r="HU241" s="232"/>
      <c r="HV241" s="232"/>
      <c r="HW241" s="232"/>
      <c r="HX241" s="232"/>
      <c r="HY241" s="232"/>
      <c r="HZ241" s="232"/>
    </row>
    <row r="242" spans="1:234" s="232" customFormat="1" ht="10.5" customHeight="1" thickBot="1">
      <c r="A242" s="473"/>
      <c r="B242" s="474"/>
      <c r="C242" s="297">
        <f>SUM(C227:C240)</f>
        <v>1020</v>
      </c>
      <c r="D242" s="288">
        <f>SUM(D227:D240)</f>
        <v>774</v>
      </c>
      <c r="E242" s="233">
        <f aca="true" t="shared" si="75" ref="E242:J242">SUM(E227:E240)</f>
        <v>99</v>
      </c>
      <c r="F242" s="233">
        <f t="shared" si="75"/>
        <v>51</v>
      </c>
      <c r="G242" s="233">
        <f t="shared" si="75"/>
        <v>3</v>
      </c>
      <c r="H242" s="233">
        <f t="shared" si="75"/>
        <v>5</v>
      </c>
      <c r="I242" s="233">
        <f t="shared" si="75"/>
        <v>88</v>
      </c>
      <c r="J242" s="233">
        <f t="shared" si="75"/>
        <v>0</v>
      </c>
      <c r="K242" s="234"/>
      <c r="L242" s="235"/>
      <c r="M242" s="236"/>
      <c r="N242" s="237"/>
      <c r="O242" s="477"/>
      <c r="P242" s="478"/>
      <c r="Q242" s="316">
        <f>IF(C242=0,"",Q241/C242*60)</f>
        <v>10.629411764705882</v>
      </c>
      <c r="R242" s="239"/>
      <c r="S242" s="239"/>
      <c r="T242" s="240"/>
      <c r="U242" s="240"/>
      <c r="V242" s="235"/>
      <c r="W242" s="234"/>
      <c r="X242" s="237"/>
      <c r="Y242" s="241"/>
      <c r="Z242" s="314">
        <f>SUM(Z227:Z240)</f>
        <v>0</v>
      </c>
      <c r="AA242" s="315">
        <f>SUM(AA227:AA240)</f>
        <v>5</v>
      </c>
      <c r="AB242" s="288">
        <f>SUM(AB227:AB240)</f>
        <v>640</v>
      </c>
      <c r="AC242" s="288">
        <f aca="true" t="shared" si="76" ref="AC242:AI242">SUM(AC227:AC240)</f>
        <v>30</v>
      </c>
      <c r="AD242" s="288">
        <f t="shared" si="76"/>
        <v>264</v>
      </c>
      <c r="AE242" s="288">
        <f t="shared" si="76"/>
        <v>0</v>
      </c>
      <c r="AF242" s="288">
        <f t="shared" si="76"/>
        <v>0</v>
      </c>
      <c r="AG242" s="288">
        <f t="shared" si="76"/>
        <v>0</v>
      </c>
      <c r="AH242" s="288">
        <f t="shared" si="76"/>
        <v>86</v>
      </c>
      <c r="AI242" s="449">
        <f t="shared" si="76"/>
        <v>0</v>
      </c>
      <c r="AJ242" s="235"/>
      <c r="AK242" s="241"/>
      <c r="AL242" s="314"/>
      <c r="AM242" s="343"/>
      <c r="AN242" s="343"/>
      <c r="AO242" s="315"/>
      <c r="AP242" s="344"/>
      <c r="AQ242" s="368"/>
      <c r="AR242" s="242"/>
      <c r="AS242" s="242"/>
      <c r="AT242" s="242"/>
      <c r="AU242" s="242"/>
      <c r="AV242" s="242"/>
      <c r="AW242" s="242"/>
      <c r="AX242" s="242"/>
      <c r="AY242" s="242"/>
      <c r="AZ242" s="242"/>
      <c r="BA242" s="242"/>
      <c r="BB242" s="242"/>
      <c r="BC242" s="242"/>
      <c r="BD242" s="242"/>
      <c r="BE242" s="242"/>
      <c r="BF242" s="242"/>
      <c r="BG242" s="242"/>
      <c r="BH242" s="242"/>
      <c r="BI242" s="242"/>
      <c r="BJ242" s="242"/>
      <c r="BK242" s="242"/>
      <c r="BL242" s="242"/>
      <c r="BM242" s="242"/>
      <c r="BN242" s="242"/>
      <c r="BO242" s="242"/>
      <c r="BP242" s="242"/>
      <c r="BQ242" s="242"/>
      <c r="BR242" s="242"/>
      <c r="BS242" s="242"/>
      <c r="BT242" s="242"/>
      <c r="BU242" s="242"/>
      <c r="BV242" s="242"/>
      <c r="BW242" s="242"/>
      <c r="BX242" s="242"/>
      <c r="BY242" s="242"/>
      <c r="BZ242" s="242"/>
      <c r="CA242" s="242"/>
      <c r="CB242" s="242"/>
      <c r="CC242" s="242"/>
      <c r="CD242" s="242"/>
      <c r="CE242" s="242"/>
      <c r="CF242" s="242"/>
      <c r="CG242" s="242"/>
      <c r="CH242" s="242"/>
      <c r="CI242" s="242"/>
      <c r="CJ242" s="242"/>
      <c r="CK242" s="242"/>
      <c r="CL242" s="242"/>
      <c r="CM242" s="242"/>
      <c r="CN242" s="242"/>
      <c r="CO242" s="242"/>
      <c r="CP242" s="242"/>
      <c r="CQ242" s="242"/>
      <c r="CR242" s="242"/>
      <c r="CS242" s="242"/>
      <c r="CT242" s="242"/>
      <c r="CU242" s="242"/>
      <c r="CV242" s="242"/>
      <c r="CW242" s="242"/>
      <c r="CX242" s="242"/>
      <c r="CY242" s="242"/>
      <c r="CZ242" s="242"/>
      <c r="DA242" s="242"/>
      <c r="DB242" s="242"/>
      <c r="DC242" s="242"/>
      <c r="DD242" s="242"/>
      <c r="DE242" s="242"/>
      <c r="DF242" s="242"/>
      <c r="DG242" s="242"/>
      <c r="DH242" s="242"/>
      <c r="DI242" s="242"/>
      <c r="DJ242" s="242"/>
      <c r="DK242" s="242"/>
      <c r="DL242" s="242"/>
      <c r="DM242" s="242"/>
      <c r="DN242" s="242"/>
      <c r="DO242" s="242"/>
      <c r="DP242" s="242"/>
      <c r="DQ242" s="242"/>
      <c r="DR242" s="242"/>
      <c r="DS242" s="242"/>
      <c r="DT242" s="242"/>
      <c r="DU242" s="242"/>
      <c r="DV242" s="242"/>
      <c r="DW242" s="242"/>
      <c r="DX242" s="242"/>
      <c r="DY242" s="242"/>
      <c r="DZ242" s="242"/>
      <c r="EA242" s="242"/>
      <c r="EB242" s="242"/>
      <c r="EC242" s="242"/>
      <c r="ED242" s="242"/>
      <c r="EE242" s="242"/>
      <c r="EF242" s="242"/>
      <c r="EG242" s="242"/>
      <c r="EH242" s="242"/>
      <c r="EI242" s="242"/>
      <c r="EJ242" s="242"/>
      <c r="EK242" s="242"/>
      <c r="EL242" s="242"/>
      <c r="EM242" s="242"/>
      <c r="EN242" s="242"/>
      <c r="EO242" s="242"/>
      <c r="EP242" s="242"/>
      <c r="EQ242" s="242"/>
      <c r="ER242" s="242"/>
      <c r="ES242" s="242"/>
      <c r="ET242" s="242"/>
      <c r="EU242" s="242"/>
      <c r="EV242" s="242"/>
      <c r="EW242" s="242"/>
      <c r="EX242" s="242"/>
      <c r="EY242" s="242"/>
      <c r="EZ242" s="242"/>
      <c r="FA242" s="242"/>
      <c r="FB242" s="242"/>
      <c r="FC242" s="242"/>
      <c r="FD242" s="242"/>
      <c r="FE242" s="242"/>
      <c r="FF242" s="242"/>
      <c r="FG242" s="242"/>
      <c r="FH242" s="242"/>
      <c r="FI242" s="242"/>
      <c r="FJ242" s="242"/>
      <c r="FK242" s="242"/>
      <c r="FL242" s="242"/>
      <c r="FM242" s="242"/>
      <c r="FN242" s="242"/>
      <c r="FO242" s="242"/>
      <c r="FP242" s="242"/>
      <c r="FQ242" s="242"/>
      <c r="FR242" s="242"/>
      <c r="FS242" s="242"/>
      <c r="FT242" s="242"/>
      <c r="FU242" s="242"/>
      <c r="FV242" s="242"/>
      <c r="FW242" s="242"/>
      <c r="FX242" s="242"/>
      <c r="FY242" s="242"/>
      <c r="FZ242" s="242"/>
      <c r="GA242" s="242"/>
      <c r="GB242" s="242"/>
      <c r="GC242" s="242"/>
      <c r="GD242" s="242"/>
      <c r="GE242" s="242"/>
      <c r="GF242" s="242"/>
      <c r="GG242" s="242"/>
      <c r="GH242" s="242"/>
      <c r="GI242" s="242"/>
      <c r="GJ242" s="242"/>
      <c r="GK242" s="242"/>
      <c r="GL242" s="242"/>
      <c r="GM242" s="242"/>
      <c r="GN242" s="242"/>
      <c r="GO242" s="242"/>
      <c r="GP242" s="242"/>
      <c r="GQ242" s="242"/>
      <c r="GR242" s="242"/>
      <c r="GS242" s="242"/>
      <c r="GT242" s="242"/>
      <c r="GU242" s="242"/>
      <c r="GV242" s="242"/>
      <c r="GW242" s="242"/>
      <c r="GX242" s="242"/>
      <c r="GY242" s="242"/>
      <c r="GZ242" s="242"/>
      <c r="HA242" s="242"/>
      <c r="HB242" s="242"/>
      <c r="HC242" s="242"/>
      <c r="HD242" s="242"/>
      <c r="HE242" s="242"/>
      <c r="HF242" s="242"/>
      <c r="HG242" s="242"/>
      <c r="HH242" s="242"/>
      <c r="HI242" s="242"/>
      <c r="HJ242" s="242"/>
      <c r="HK242" s="242"/>
      <c r="HL242" s="242"/>
      <c r="HM242" s="242"/>
      <c r="HN242" s="242"/>
      <c r="HO242" s="242"/>
      <c r="HP242" s="242"/>
      <c r="HQ242" s="242"/>
      <c r="HR242" s="242"/>
      <c r="HS242" s="242"/>
      <c r="HT242" s="242"/>
      <c r="HU242" s="242"/>
      <c r="HV242" s="242"/>
      <c r="HW242" s="242"/>
      <c r="HX242" s="242"/>
      <c r="HY242" s="242"/>
      <c r="HZ242" s="242"/>
    </row>
    <row r="243" spans="1:234" s="242" customFormat="1" ht="10.5" customHeight="1" thickBot="1">
      <c r="A243" s="469" t="s">
        <v>51</v>
      </c>
      <c r="B243" s="470">
        <f>B239+1</f>
        <v>38761</v>
      </c>
      <c r="C243" s="293">
        <f>SUM(D243:J244)</f>
        <v>0</v>
      </c>
      <c r="D243" s="284"/>
      <c r="E243" s="80"/>
      <c r="F243" s="80"/>
      <c r="G243" s="80"/>
      <c r="H243" s="80"/>
      <c r="I243" s="80"/>
      <c r="J243" s="81"/>
      <c r="K243" s="28"/>
      <c r="L243" s="30"/>
      <c r="M243" s="82"/>
      <c r="N243" s="83"/>
      <c r="O243" s="214"/>
      <c r="P243" s="223"/>
      <c r="Q243" s="318">
        <f>SUM(R243:R244,T243:T244)+SUM(S243:S244)*1.5+SUM(U243:U244)/3+SUM(V243:V244)*0.6</f>
        <v>0</v>
      </c>
      <c r="R243" s="70"/>
      <c r="S243" s="70"/>
      <c r="T243" s="29"/>
      <c r="U243" s="29"/>
      <c r="V243" s="30"/>
      <c r="W243" s="28"/>
      <c r="X243" s="83"/>
      <c r="Y243" s="140"/>
      <c r="Z243" s="185"/>
      <c r="AA243" s="34"/>
      <c r="AB243" s="32"/>
      <c r="AC243" s="33"/>
      <c r="AD243" s="33"/>
      <c r="AE243" s="33"/>
      <c r="AF243" s="33"/>
      <c r="AG243" s="33"/>
      <c r="AH243" s="33"/>
      <c r="AI243" s="34"/>
      <c r="AJ243" s="30"/>
      <c r="AK243" s="180">
        <v>43</v>
      </c>
      <c r="AL243" s="185">
        <v>55</v>
      </c>
      <c r="AM243" s="33">
        <v>47</v>
      </c>
      <c r="AN243" s="351">
        <v>49</v>
      </c>
      <c r="AO243" s="34">
        <f>AN243-AK243</f>
        <v>6</v>
      </c>
      <c r="AP243" s="352"/>
      <c r="AQ243" s="48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c r="FW243" s="59"/>
      <c r="FX243" s="59"/>
      <c r="FY243" s="59"/>
      <c r="FZ243" s="59"/>
      <c r="GA243" s="59"/>
      <c r="GB243" s="59"/>
      <c r="GC243" s="59"/>
      <c r="GD243" s="59"/>
      <c r="GE243" s="59"/>
      <c r="GF243" s="59"/>
      <c r="GG243" s="59"/>
      <c r="GH243" s="59"/>
      <c r="GI243" s="59"/>
      <c r="GJ243" s="59"/>
      <c r="GK243" s="59"/>
      <c r="GL243" s="59"/>
      <c r="GM243" s="59"/>
      <c r="GN243" s="59"/>
      <c r="GO243" s="59"/>
      <c r="GP243" s="59"/>
      <c r="GQ243" s="59"/>
      <c r="GR243" s="59"/>
      <c r="GS243" s="59"/>
      <c r="GT243" s="59"/>
      <c r="GU243" s="59"/>
      <c r="GV243" s="59"/>
      <c r="GW243" s="59"/>
      <c r="GX243" s="59"/>
      <c r="GY243" s="59"/>
      <c r="GZ243" s="59"/>
      <c r="HA243" s="59"/>
      <c r="HB243" s="59"/>
      <c r="HC243" s="59"/>
      <c r="HD243" s="59"/>
      <c r="HE243" s="59"/>
      <c r="HF243" s="59"/>
      <c r="HG243" s="59"/>
      <c r="HH243" s="59"/>
      <c r="HI243" s="59"/>
      <c r="HJ243" s="59"/>
      <c r="HK243" s="59"/>
      <c r="HL243" s="59"/>
      <c r="HM243" s="59"/>
      <c r="HN243" s="59"/>
      <c r="HO243" s="59"/>
      <c r="HP243" s="59"/>
      <c r="HQ243" s="59"/>
      <c r="HR243" s="59"/>
      <c r="HS243" s="59"/>
      <c r="HT243" s="59"/>
      <c r="HU243" s="59"/>
      <c r="HV243" s="59"/>
      <c r="HW243" s="59"/>
      <c r="HX243" s="59"/>
      <c r="HY243" s="59"/>
      <c r="HZ243" s="59"/>
    </row>
    <row r="244" spans="1:234" ht="10.5" customHeight="1">
      <c r="A244" s="467"/>
      <c r="B244" s="468"/>
      <c r="C244" s="292"/>
      <c r="D244" s="283"/>
      <c r="E244" s="87"/>
      <c r="F244" s="87"/>
      <c r="G244" s="87"/>
      <c r="H244" s="87"/>
      <c r="I244" s="87"/>
      <c r="J244" s="88"/>
      <c r="K244" s="89"/>
      <c r="L244" s="90"/>
      <c r="M244" s="91"/>
      <c r="N244" s="92"/>
      <c r="O244" s="215"/>
      <c r="P244" s="224"/>
      <c r="Q244" s="319"/>
      <c r="R244" s="93"/>
      <c r="S244" s="93"/>
      <c r="T244" s="94"/>
      <c r="U244" s="94"/>
      <c r="V244" s="90"/>
      <c r="W244" s="89"/>
      <c r="X244" s="92"/>
      <c r="Y244" s="182"/>
      <c r="Z244" s="184"/>
      <c r="AA244" s="306"/>
      <c r="AB244" s="442"/>
      <c r="AC244" s="349"/>
      <c r="AD244" s="349"/>
      <c r="AE244" s="349"/>
      <c r="AF244" s="349"/>
      <c r="AG244" s="349"/>
      <c r="AH244" s="349"/>
      <c r="AI244" s="306"/>
      <c r="AJ244" s="90">
        <v>8</v>
      </c>
      <c r="AK244" s="182"/>
      <c r="AL244" s="184"/>
      <c r="AM244" s="349"/>
      <c r="AN244" s="349"/>
      <c r="AO244" s="306"/>
      <c r="AP244" s="350"/>
      <c r="AQ244" s="490"/>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c r="BN244" s="95"/>
      <c r="BO244" s="95"/>
      <c r="BP244" s="95"/>
      <c r="BQ244" s="95"/>
      <c r="BR244" s="95"/>
      <c r="BS244" s="95"/>
      <c r="BT244" s="95"/>
      <c r="BU244" s="95"/>
      <c r="BV244" s="95"/>
      <c r="BW244" s="95"/>
      <c r="BX244" s="95"/>
      <c r="BY244" s="95"/>
      <c r="BZ244" s="95"/>
      <c r="CA244" s="95"/>
      <c r="CB244" s="95"/>
      <c r="CC244" s="95"/>
      <c r="CD244" s="95"/>
      <c r="CE244" s="95"/>
      <c r="CF244" s="95"/>
      <c r="CG244" s="95"/>
      <c r="CH244" s="95"/>
      <c r="CI244" s="95"/>
      <c r="CJ244" s="95"/>
      <c r="CK244" s="95"/>
      <c r="CL244" s="95"/>
      <c r="CM244" s="95"/>
      <c r="CN244" s="95"/>
      <c r="CO244" s="95"/>
      <c r="CP244" s="95"/>
      <c r="CQ244" s="95"/>
      <c r="CR244" s="95"/>
      <c r="CS244" s="95"/>
      <c r="CT244" s="95"/>
      <c r="CU244" s="95"/>
      <c r="CV244" s="95"/>
      <c r="CW244" s="95"/>
      <c r="CX244" s="95"/>
      <c r="CY244" s="95"/>
      <c r="CZ244" s="95"/>
      <c r="DA244" s="95"/>
      <c r="DB244" s="95"/>
      <c r="DC244" s="95"/>
      <c r="DD244" s="95"/>
      <c r="DE244" s="95"/>
      <c r="DF244" s="95"/>
      <c r="DG244" s="95"/>
      <c r="DH244" s="95"/>
      <c r="DI244" s="95"/>
      <c r="DJ244" s="95"/>
      <c r="DK244" s="95"/>
      <c r="DL244" s="95"/>
      <c r="DM244" s="95"/>
      <c r="DN244" s="95"/>
      <c r="DO244" s="95"/>
      <c r="DP244" s="95"/>
      <c r="DQ244" s="95"/>
      <c r="DR244" s="95"/>
      <c r="DS244" s="95"/>
      <c r="DT244" s="95"/>
      <c r="DU244" s="95"/>
      <c r="DV244" s="95"/>
      <c r="DW244" s="95"/>
      <c r="DX244" s="95"/>
      <c r="DY244" s="95"/>
      <c r="DZ244" s="95"/>
      <c r="EA244" s="95"/>
      <c r="EB244" s="95"/>
      <c r="EC244" s="95"/>
      <c r="ED244" s="95"/>
      <c r="EE244" s="95"/>
      <c r="EF244" s="95"/>
      <c r="EG244" s="95"/>
      <c r="EH244" s="95"/>
      <c r="EI244" s="95"/>
      <c r="EJ244" s="95"/>
      <c r="EK244" s="95"/>
      <c r="EL244" s="95"/>
      <c r="EM244" s="95"/>
      <c r="EN244" s="95"/>
      <c r="EO244" s="95"/>
      <c r="EP244" s="95"/>
      <c r="EQ244" s="95"/>
      <c r="ER244" s="95"/>
      <c r="ES244" s="95"/>
      <c r="ET244" s="95"/>
      <c r="EU244" s="95"/>
      <c r="EV244" s="95"/>
      <c r="EW244" s="95"/>
      <c r="EX244" s="95"/>
      <c r="EY244" s="95"/>
      <c r="EZ244" s="95"/>
      <c r="FA244" s="95"/>
      <c r="FB244" s="95"/>
      <c r="FC244" s="95"/>
      <c r="FD244" s="95"/>
      <c r="FE244" s="95"/>
      <c r="FF244" s="95"/>
      <c r="FG244" s="95"/>
      <c r="FH244" s="95"/>
      <c r="FI244" s="95"/>
      <c r="FJ244" s="95"/>
      <c r="FK244" s="95"/>
      <c r="FL244" s="95"/>
      <c r="FM244" s="95"/>
      <c r="FN244" s="95"/>
      <c r="FO244" s="95"/>
      <c r="FP244" s="95"/>
      <c r="FQ244" s="95"/>
      <c r="FR244" s="95"/>
      <c r="FS244" s="95"/>
      <c r="FT244" s="95"/>
      <c r="FU244" s="95"/>
      <c r="FV244" s="95"/>
      <c r="FW244" s="95"/>
      <c r="FX244" s="95"/>
      <c r="FY244" s="95"/>
      <c r="FZ244" s="95"/>
      <c r="GA244" s="95"/>
      <c r="GB244" s="95"/>
      <c r="GC244" s="95"/>
      <c r="GD244" s="95"/>
      <c r="GE244" s="95"/>
      <c r="GF244" s="95"/>
      <c r="GG244" s="95"/>
      <c r="GH244" s="95"/>
      <c r="GI244" s="95"/>
      <c r="GJ244" s="95"/>
      <c r="GK244" s="95"/>
      <c r="GL244" s="95"/>
      <c r="GM244" s="95"/>
      <c r="GN244" s="95"/>
      <c r="GO244" s="95"/>
      <c r="GP244" s="95"/>
      <c r="GQ244" s="95"/>
      <c r="GR244" s="95"/>
      <c r="GS244" s="95"/>
      <c r="GT244" s="95"/>
      <c r="GU244" s="95"/>
      <c r="GV244" s="95"/>
      <c r="GW244" s="95"/>
      <c r="GX244" s="95"/>
      <c r="GY244" s="95"/>
      <c r="GZ244" s="95"/>
      <c r="HA244" s="95"/>
      <c r="HB244" s="95"/>
      <c r="HC244" s="95"/>
      <c r="HD244" s="95"/>
      <c r="HE244" s="95"/>
      <c r="HF244" s="95"/>
      <c r="HG244" s="95"/>
      <c r="HH244" s="95"/>
      <c r="HI244" s="95"/>
      <c r="HJ244" s="95"/>
      <c r="HK244" s="95"/>
      <c r="HL244" s="95"/>
      <c r="HM244" s="95"/>
      <c r="HN244" s="95"/>
      <c r="HO244" s="95"/>
      <c r="HP244" s="95"/>
      <c r="HQ244" s="95"/>
      <c r="HR244" s="95"/>
      <c r="HS244" s="95"/>
      <c r="HT244" s="95"/>
      <c r="HU244" s="95"/>
      <c r="HV244" s="95"/>
      <c r="HW244" s="95"/>
      <c r="HX244" s="95"/>
      <c r="HY244" s="95"/>
      <c r="HZ244" s="95"/>
    </row>
    <row r="245" spans="1:234" s="95" customFormat="1" ht="10.5" customHeight="1">
      <c r="A245" s="463" t="s">
        <v>59</v>
      </c>
      <c r="B245" s="465">
        <f>B243+1</f>
        <v>38762</v>
      </c>
      <c r="C245" s="293">
        <f>SUM(D245:J246)</f>
        <v>87</v>
      </c>
      <c r="D245" s="284">
        <v>25</v>
      </c>
      <c r="E245" s="80"/>
      <c r="F245" s="80"/>
      <c r="G245" s="80"/>
      <c r="H245" s="80"/>
      <c r="I245" s="80"/>
      <c r="J245" s="81"/>
      <c r="K245" s="28" t="s">
        <v>565</v>
      </c>
      <c r="L245" s="30">
        <v>8</v>
      </c>
      <c r="M245" s="82" t="s">
        <v>131</v>
      </c>
      <c r="N245" s="83">
        <v>8</v>
      </c>
      <c r="O245" s="211" t="s">
        <v>50</v>
      </c>
      <c r="P245" s="221"/>
      <c r="Q245" s="318">
        <f>SUM(R245:R246,T245:T246)+SUM(S245:S246)*1.5+SUM(U245:U246)/3+SUM(V245:V246)*0.6</f>
        <v>14.8</v>
      </c>
      <c r="R245" s="70"/>
      <c r="S245" s="70"/>
      <c r="T245" s="29">
        <v>5</v>
      </c>
      <c r="U245" s="29"/>
      <c r="V245" s="30"/>
      <c r="W245" s="28"/>
      <c r="X245" s="83"/>
      <c r="Y245" s="140"/>
      <c r="Z245" s="185"/>
      <c r="AA245" s="34"/>
      <c r="AB245" s="32">
        <v>25</v>
      </c>
      <c r="AC245" s="33"/>
      <c r="AD245" s="33"/>
      <c r="AE245" s="33"/>
      <c r="AF245" s="33"/>
      <c r="AG245" s="33"/>
      <c r="AH245" s="33"/>
      <c r="AI245" s="34"/>
      <c r="AJ245" s="30"/>
      <c r="AK245" s="180">
        <v>43</v>
      </c>
      <c r="AL245" s="185">
        <v>53</v>
      </c>
      <c r="AM245" s="33">
        <v>44</v>
      </c>
      <c r="AN245" s="33">
        <v>48</v>
      </c>
      <c r="AO245" s="34">
        <f>AN245-AK245</f>
        <v>5</v>
      </c>
      <c r="AP245" s="352"/>
      <c r="AQ245" s="491"/>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c r="FW245" s="59"/>
      <c r="FX245" s="59"/>
      <c r="FY245" s="59"/>
      <c r="FZ245" s="59"/>
      <c r="GA245" s="59"/>
      <c r="GB245" s="59"/>
      <c r="GC245" s="59"/>
      <c r="GD245" s="59"/>
      <c r="GE245" s="59"/>
      <c r="GF245" s="59"/>
      <c r="GG245" s="59"/>
      <c r="GH245" s="59"/>
      <c r="GI245" s="59"/>
      <c r="GJ245" s="59"/>
      <c r="GK245" s="59"/>
      <c r="GL245" s="59"/>
      <c r="GM245" s="59"/>
      <c r="GN245" s="59"/>
      <c r="GO245" s="59"/>
      <c r="GP245" s="59"/>
      <c r="GQ245" s="59"/>
      <c r="GR245" s="59"/>
      <c r="GS245" s="59"/>
      <c r="GT245" s="59"/>
      <c r="GU245" s="59"/>
      <c r="GV245" s="59"/>
      <c r="GW245" s="59"/>
      <c r="GX245" s="59"/>
      <c r="GY245" s="59"/>
      <c r="GZ245" s="59"/>
      <c r="HA245" s="59"/>
      <c r="HB245" s="59"/>
      <c r="HC245" s="59"/>
      <c r="HD245" s="59"/>
      <c r="HE245" s="59"/>
      <c r="HF245" s="59"/>
      <c r="HG245" s="59"/>
      <c r="HH245" s="59"/>
      <c r="HI245" s="59"/>
      <c r="HJ245" s="59"/>
      <c r="HK245" s="59"/>
      <c r="HL245" s="59"/>
      <c r="HM245" s="59"/>
      <c r="HN245" s="59"/>
      <c r="HO245" s="59"/>
      <c r="HP245" s="59"/>
      <c r="HQ245" s="59"/>
      <c r="HR245" s="59"/>
      <c r="HS245" s="59"/>
      <c r="HT245" s="59"/>
      <c r="HU245" s="59"/>
      <c r="HV245" s="59"/>
      <c r="HW245" s="59"/>
      <c r="HX245" s="59"/>
      <c r="HY245" s="59"/>
      <c r="HZ245" s="59"/>
    </row>
    <row r="246" spans="1:234" ht="10.5" customHeight="1">
      <c r="A246" s="467"/>
      <c r="B246" s="468"/>
      <c r="C246" s="292"/>
      <c r="D246" s="283">
        <v>62</v>
      </c>
      <c r="E246" s="87"/>
      <c r="F246" s="87"/>
      <c r="G246" s="87"/>
      <c r="H246" s="87"/>
      <c r="I246" s="87"/>
      <c r="J246" s="88"/>
      <c r="K246" s="89" t="s">
        <v>565</v>
      </c>
      <c r="L246" s="90">
        <v>9</v>
      </c>
      <c r="M246" s="91" t="s">
        <v>70</v>
      </c>
      <c r="N246" s="92">
        <v>19</v>
      </c>
      <c r="O246" s="212" t="s">
        <v>417</v>
      </c>
      <c r="P246" s="222"/>
      <c r="Q246" s="319"/>
      <c r="R246" s="93"/>
      <c r="S246" s="93"/>
      <c r="T246" s="94">
        <v>2</v>
      </c>
      <c r="U246" s="94"/>
      <c r="V246" s="90">
        <v>13</v>
      </c>
      <c r="W246" s="89"/>
      <c r="X246" s="92"/>
      <c r="Y246" s="182"/>
      <c r="Z246" s="184"/>
      <c r="AA246" s="306"/>
      <c r="AB246" s="442">
        <v>12</v>
      </c>
      <c r="AC246" s="349"/>
      <c r="AD246" s="349">
        <v>50</v>
      </c>
      <c r="AE246" s="349"/>
      <c r="AF246" s="349"/>
      <c r="AG246" s="349"/>
      <c r="AH246" s="349"/>
      <c r="AI246" s="306"/>
      <c r="AJ246" s="90">
        <v>7</v>
      </c>
      <c r="AK246" s="182"/>
      <c r="AL246" s="184"/>
      <c r="AM246" s="349"/>
      <c r="AN246" s="349"/>
      <c r="AO246" s="306"/>
      <c r="AP246" s="350"/>
      <c r="AQ246" s="490"/>
      <c r="AR246" s="95"/>
      <c r="AS246" s="95"/>
      <c r="AT246" s="95"/>
      <c r="AU246" s="95"/>
      <c r="AV246" s="95"/>
      <c r="AW246" s="95"/>
      <c r="AX246" s="95"/>
      <c r="AY246" s="95"/>
      <c r="AZ246" s="95"/>
      <c r="BA246" s="95"/>
      <c r="BB246" s="95"/>
      <c r="BC246" s="95"/>
      <c r="BD246" s="95"/>
      <c r="BE246" s="95"/>
      <c r="BF246" s="95"/>
      <c r="BG246" s="95"/>
      <c r="BH246" s="95"/>
      <c r="BI246" s="95"/>
      <c r="BJ246" s="95"/>
      <c r="BK246" s="95"/>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c r="CK246" s="95"/>
      <c r="CL246" s="95"/>
      <c r="CM246" s="95"/>
      <c r="CN246" s="95"/>
      <c r="CO246" s="95"/>
      <c r="CP246" s="95"/>
      <c r="CQ246" s="95"/>
      <c r="CR246" s="95"/>
      <c r="CS246" s="95"/>
      <c r="CT246" s="95"/>
      <c r="CU246" s="95"/>
      <c r="CV246" s="95"/>
      <c r="CW246" s="95"/>
      <c r="CX246" s="95"/>
      <c r="CY246" s="95"/>
      <c r="CZ246" s="95"/>
      <c r="DA246" s="95"/>
      <c r="DB246" s="95"/>
      <c r="DC246" s="95"/>
      <c r="DD246" s="95"/>
      <c r="DE246" s="95"/>
      <c r="DF246" s="95"/>
      <c r="DG246" s="95"/>
      <c r="DH246" s="95"/>
      <c r="DI246" s="95"/>
      <c r="DJ246" s="95"/>
      <c r="DK246" s="95"/>
      <c r="DL246" s="95"/>
      <c r="DM246" s="95"/>
      <c r="DN246" s="95"/>
      <c r="DO246" s="95"/>
      <c r="DP246" s="95"/>
      <c r="DQ246" s="95"/>
      <c r="DR246" s="95"/>
      <c r="DS246" s="95"/>
      <c r="DT246" s="95"/>
      <c r="DU246" s="95"/>
      <c r="DV246" s="95"/>
      <c r="DW246" s="95"/>
      <c r="DX246" s="95"/>
      <c r="DY246" s="95"/>
      <c r="DZ246" s="95"/>
      <c r="EA246" s="95"/>
      <c r="EB246" s="95"/>
      <c r="EC246" s="95"/>
      <c r="ED246" s="95"/>
      <c r="EE246" s="95"/>
      <c r="EF246" s="95"/>
      <c r="EG246" s="95"/>
      <c r="EH246" s="95"/>
      <c r="EI246" s="95"/>
      <c r="EJ246" s="95"/>
      <c r="EK246" s="95"/>
      <c r="EL246" s="95"/>
      <c r="EM246" s="95"/>
      <c r="EN246" s="95"/>
      <c r="EO246" s="95"/>
      <c r="EP246" s="95"/>
      <c r="EQ246" s="95"/>
      <c r="ER246" s="95"/>
      <c r="ES246" s="95"/>
      <c r="ET246" s="95"/>
      <c r="EU246" s="95"/>
      <c r="EV246" s="95"/>
      <c r="EW246" s="95"/>
      <c r="EX246" s="95"/>
      <c r="EY246" s="95"/>
      <c r="EZ246" s="95"/>
      <c r="FA246" s="95"/>
      <c r="FB246" s="95"/>
      <c r="FC246" s="95"/>
      <c r="FD246" s="95"/>
      <c r="FE246" s="95"/>
      <c r="FF246" s="95"/>
      <c r="FG246" s="95"/>
      <c r="FH246" s="95"/>
      <c r="FI246" s="95"/>
      <c r="FJ246" s="95"/>
      <c r="FK246" s="95"/>
      <c r="FL246" s="95"/>
      <c r="FM246" s="95"/>
      <c r="FN246" s="95"/>
      <c r="FO246" s="95"/>
      <c r="FP246" s="95"/>
      <c r="FQ246" s="95"/>
      <c r="FR246" s="95"/>
      <c r="FS246" s="95"/>
      <c r="FT246" s="95"/>
      <c r="FU246" s="95"/>
      <c r="FV246" s="95"/>
      <c r="FW246" s="95"/>
      <c r="FX246" s="95"/>
      <c r="FY246" s="95"/>
      <c r="FZ246" s="95"/>
      <c r="GA246" s="95"/>
      <c r="GB246" s="95"/>
      <c r="GC246" s="95"/>
      <c r="GD246" s="95"/>
      <c r="GE246" s="95"/>
      <c r="GF246" s="95"/>
      <c r="GG246" s="95"/>
      <c r="GH246" s="95"/>
      <c r="GI246" s="95"/>
      <c r="GJ246" s="95"/>
      <c r="GK246" s="95"/>
      <c r="GL246" s="95"/>
      <c r="GM246" s="95"/>
      <c r="GN246" s="95"/>
      <c r="GO246" s="95"/>
      <c r="GP246" s="95"/>
      <c r="GQ246" s="95"/>
      <c r="GR246" s="95"/>
      <c r="GS246" s="95"/>
      <c r="GT246" s="95"/>
      <c r="GU246" s="95"/>
      <c r="GV246" s="95"/>
      <c r="GW246" s="95"/>
      <c r="GX246" s="95"/>
      <c r="GY246" s="95"/>
      <c r="GZ246" s="95"/>
      <c r="HA246" s="95"/>
      <c r="HB246" s="95"/>
      <c r="HC246" s="95"/>
      <c r="HD246" s="95"/>
      <c r="HE246" s="95"/>
      <c r="HF246" s="95"/>
      <c r="HG246" s="95"/>
      <c r="HH246" s="95"/>
      <c r="HI246" s="95"/>
      <c r="HJ246" s="95"/>
      <c r="HK246" s="95"/>
      <c r="HL246" s="95"/>
      <c r="HM246" s="95"/>
      <c r="HN246" s="95"/>
      <c r="HO246" s="95"/>
      <c r="HP246" s="95"/>
      <c r="HQ246" s="95"/>
      <c r="HR246" s="95"/>
      <c r="HS246" s="95"/>
      <c r="HT246" s="95"/>
      <c r="HU246" s="95"/>
      <c r="HV246" s="95"/>
      <c r="HW246" s="95"/>
      <c r="HX246" s="95"/>
      <c r="HY246" s="95"/>
      <c r="HZ246" s="95"/>
    </row>
    <row r="247" spans="1:234" s="95" customFormat="1" ht="10.5" customHeight="1">
      <c r="A247" s="463" t="s">
        <v>60</v>
      </c>
      <c r="B247" s="465">
        <f>B245+1</f>
        <v>38763</v>
      </c>
      <c r="C247" s="293">
        <f>SUM(D247:J248)</f>
        <v>0</v>
      </c>
      <c r="D247" s="284"/>
      <c r="E247" s="80"/>
      <c r="F247" s="80"/>
      <c r="G247" s="80"/>
      <c r="H247" s="80"/>
      <c r="I247" s="80"/>
      <c r="J247" s="81"/>
      <c r="K247" s="28"/>
      <c r="L247" s="30"/>
      <c r="M247" s="82"/>
      <c r="N247" s="83"/>
      <c r="O247" s="211"/>
      <c r="P247" s="221"/>
      <c r="Q247" s="318">
        <f>SUM(R247:R248,T247:T248)+SUM(S247:S248)*1.5+SUM(U247:U248)/3+SUM(V247:V248)*0.6</f>
        <v>0</v>
      </c>
      <c r="R247" s="70"/>
      <c r="S247" s="70"/>
      <c r="T247" s="29"/>
      <c r="U247" s="29"/>
      <c r="V247" s="30"/>
      <c r="W247" s="28"/>
      <c r="X247" s="83"/>
      <c r="Y247" s="140"/>
      <c r="Z247" s="185"/>
      <c r="AA247" s="34"/>
      <c r="AB247" s="32"/>
      <c r="AC247" s="33"/>
      <c r="AD247" s="33"/>
      <c r="AE247" s="33"/>
      <c r="AF247" s="33"/>
      <c r="AG247" s="33"/>
      <c r="AH247" s="33"/>
      <c r="AI247" s="34"/>
      <c r="AJ247" s="30"/>
      <c r="AK247" s="180">
        <v>47</v>
      </c>
      <c r="AL247" s="185">
        <v>55</v>
      </c>
      <c r="AM247" s="33">
        <v>48</v>
      </c>
      <c r="AN247" s="33">
        <v>50</v>
      </c>
      <c r="AO247" s="34">
        <f>AN247-AK247</f>
        <v>3</v>
      </c>
      <c r="AP247" s="352"/>
      <c r="AQ247" s="491" t="s">
        <v>250</v>
      </c>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c r="FW247" s="59"/>
      <c r="FX247" s="59"/>
      <c r="FY247" s="59"/>
      <c r="FZ247" s="59"/>
      <c r="GA247" s="59"/>
      <c r="GB247" s="59"/>
      <c r="GC247" s="59"/>
      <c r="GD247" s="59"/>
      <c r="GE247" s="59"/>
      <c r="GF247" s="59"/>
      <c r="GG247" s="59"/>
      <c r="GH247" s="59"/>
      <c r="GI247" s="59"/>
      <c r="GJ247" s="59"/>
      <c r="GK247" s="59"/>
      <c r="GL247" s="59"/>
      <c r="GM247" s="59"/>
      <c r="GN247" s="59"/>
      <c r="GO247" s="59"/>
      <c r="GP247" s="59"/>
      <c r="GQ247" s="59"/>
      <c r="GR247" s="59"/>
      <c r="GS247" s="59"/>
      <c r="GT247" s="59"/>
      <c r="GU247" s="59"/>
      <c r="GV247" s="59"/>
      <c r="GW247" s="59"/>
      <c r="GX247" s="59"/>
      <c r="GY247" s="59"/>
      <c r="GZ247" s="59"/>
      <c r="HA247" s="59"/>
      <c r="HB247" s="59"/>
      <c r="HC247" s="59"/>
      <c r="HD247" s="59"/>
      <c r="HE247" s="59"/>
      <c r="HF247" s="59"/>
      <c r="HG247" s="59"/>
      <c r="HH247" s="59"/>
      <c r="HI247" s="59"/>
      <c r="HJ247" s="59"/>
      <c r="HK247" s="59"/>
      <c r="HL247" s="59"/>
      <c r="HM247" s="59"/>
      <c r="HN247" s="59"/>
      <c r="HO247" s="59"/>
      <c r="HP247" s="59"/>
      <c r="HQ247" s="59"/>
      <c r="HR247" s="59"/>
      <c r="HS247" s="59"/>
      <c r="HT247" s="59"/>
      <c r="HU247" s="59"/>
      <c r="HV247" s="59"/>
      <c r="HW247" s="59"/>
      <c r="HX247" s="59"/>
      <c r="HY247" s="59"/>
      <c r="HZ247" s="59"/>
    </row>
    <row r="248" spans="1:234" ht="10.5" customHeight="1">
      <c r="A248" s="467"/>
      <c r="B248" s="468"/>
      <c r="C248" s="294"/>
      <c r="D248" s="283"/>
      <c r="E248" s="87"/>
      <c r="F248" s="87"/>
      <c r="G248" s="87"/>
      <c r="H248" s="87"/>
      <c r="I248" s="87"/>
      <c r="J248" s="88"/>
      <c r="K248" s="89"/>
      <c r="L248" s="90"/>
      <c r="M248" s="91"/>
      <c r="N248" s="92"/>
      <c r="O248" s="212"/>
      <c r="P248" s="222"/>
      <c r="Q248" s="319"/>
      <c r="R248" s="93"/>
      <c r="S248" s="93"/>
      <c r="T248" s="94"/>
      <c r="U248" s="94"/>
      <c r="V248" s="90"/>
      <c r="W248" s="89"/>
      <c r="X248" s="92"/>
      <c r="Y248" s="182"/>
      <c r="Z248" s="184"/>
      <c r="AA248" s="306"/>
      <c r="AB248" s="442"/>
      <c r="AC248" s="349"/>
      <c r="AD248" s="349"/>
      <c r="AE248" s="349"/>
      <c r="AF248" s="349"/>
      <c r="AG248" s="349"/>
      <c r="AH248" s="349"/>
      <c r="AI248" s="306"/>
      <c r="AJ248" s="90">
        <v>7</v>
      </c>
      <c r="AK248" s="182"/>
      <c r="AL248" s="184"/>
      <c r="AM248" s="349"/>
      <c r="AN248" s="349"/>
      <c r="AO248" s="306"/>
      <c r="AP248" s="350"/>
      <c r="AQ248" s="490"/>
      <c r="AR248" s="95"/>
      <c r="AS248" s="95"/>
      <c r="AT248" s="95"/>
      <c r="AU248" s="95"/>
      <c r="AV248" s="95"/>
      <c r="AW248" s="95"/>
      <c r="AX248" s="95"/>
      <c r="AY248" s="95"/>
      <c r="AZ248" s="95"/>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c r="CK248" s="95"/>
      <c r="CL248" s="95"/>
      <c r="CM248" s="95"/>
      <c r="CN248" s="95"/>
      <c r="CO248" s="95"/>
      <c r="CP248" s="95"/>
      <c r="CQ248" s="95"/>
      <c r="CR248" s="95"/>
      <c r="CS248" s="95"/>
      <c r="CT248" s="95"/>
      <c r="CU248" s="95"/>
      <c r="CV248" s="95"/>
      <c r="CW248" s="95"/>
      <c r="CX248" s="95"/>
      <c r="CY248" s="95"/>
      <c r="CZ248" s="95"/>
      <c r="DA248" s="95"/>
      <c r="DB248" s="95"/>
      <c r="DC248" s="95"/>
      <c r="DD248" s="95"/>
      <c r="DE248" s="95"/>
      <c r="DF248" s="95"/>
      <c r="DG248" s="95"/>
      <c r="DH248" s="95"/>
      <c r="DI248" s="95"/>
      <c r="DJ248" s="95"/>
      <c r="DK248" s="95"/>
      <c r="DL248" s="95"/>
      <c r="DM248" s="95"/>
      <c r="DN248" s="95"/>
      <c r="DO248" s="95"/>
      <c r="DP248" s="95"/>
      <c r="DQ248" s="95"/>
      <c r="DR248" s="95"/>
      <c r="DS248" s="95"/>
      <c r="DT248" s="95"/>
      <c r="DU248" s="95"/>
      <c r="DV248" s="95"/>
      <c r="DW248" s="95"/>
      <c r="DX248" s="95"/>
      <c r="DY248" s="95"/>
      <c r="DZ248" s="95"/>
      <c r="EA248" s="95"/>
      <c r="EB248" s="95"/>
      <c r="EC248" s="95"/>
      <c r="ED248" s="95"/>
      <c r="EE248" s="95"/>
      <c r="EF248" s="95"/>
      <c r="EG248" s="95"/>
      <c r="EH248" s="95"/>
      <c r="EI248" s="95"/>
      <c r="EJ248" s="95"/>
      <c r="EK248" s="95"/>
      <c r="EL248" s="95"/>
      <c r="EM248" s="95"/>
      <c r="EN248" s="95"/>
      <c r="EO248" s="95"/>
      <c r="EP248" s="95"/>
      <c r="EQ248" s="95"/>
      <c r="ER248" s="95"/>
      <c r="ES248" s="95"/>
      <c r="ET248" s="95"/>
      <c r="EU248" s="95"/>
      <c r="EV248" s="95"/>
      <c r="EW248" s="95"/>
      <c r="EX248" s="95"/>
      <c r="EY248" s="95"/>
      <c r="EZ248" s="95"/>
      <c r="FA248" s="95"/>
      <c r="FB248" s="95"/>
      <c r="FC248" s="95"/>
      <c r="FD248" s="95"/>
      <c r="FE248" s="95"/>
      <c r="FF248" s="95"/>
      <c r="FG248" s="95"/>
      <c r="FH248" s="95"/>
      <c r="FI248" s="95"/>
      <c r="FJ248" s="95"/>
      <c r="FK248" s="95"/>
      <c r="FL248" s="95"/>
      <c r="FM248" s="95"/>
      <c r="FN248" s="95"/>
      <c r="FO248" s="95"/>
      <c r="FP248" s="95"/>
      <c r="FQ248" s="95"/>
      <c r="FR248" s="95"/>
      <c r="FS248" s="95"/>
      <c r="FT248" s="95"/>
      <c r="FU248" s="95"/>
      <c r="FV248" s="95"/>
      <c r="FW248" s="95"/>
      <c r="FX248" s="95"/>
      <c r="FY248" s="95"/>
      <c r="FZ248" s="95"/>
      <c r="GA248" s="95"/>
      <c r="GB248" s="95"/>
      <c r="GC248" s="95"/>
      <c r="GD248" s="95"/>
      <c r="GE248" s="95"/>
      <c r="GF248" s="95"/>
      <c r="GG248" s="95"/>
      <c r="GH248" s="95"/>
      <c r="GI248" s="95"/>
      <c r="GJ248" s="95"/>
      <c r="GK248" s="95"/>
      <c r="GL248" s="95"/>
      <c r="GM248" s="95"/>
      <c r="GN248" s="95"/>
      <c r="GO248" s="95"/>
      <c r="GP248" s="95"/>
      <c r="GQ248" s="95"/>
      <c r="GR248" s="95"/>
      <c r="GS248" s="95"/>
      <c r="GT248" s="95"/>
      <c r="GU248" s="95"/>
      <c r="GV248" s="95"/>
      <c r="GW248" s="95"/>
      <c r="GX248" s="95"/>
      <c r="GY248" s="95"/>
      <c r="GZ248" s="95"/>
      <c r="HA248" s="95"/>
      <c r="HB248" s="95"/>
      <c r="HC248" s="95"/>
      <c r="HD248" s="95"/>
      <c r="HE248" s="95"/>
      <c r="HF248" s="95"/>
      <c r="HG248" s="95"/>
      <c r="HH248" s="95"/>
      <c r="HI248" s="95"/>
      <c r="HJ248" s="95"/>
      <c r="HK248" s="95"/>
      <c r="HL248" s="95"/>
      <c r="HM248" s="95"/>
      <c r="HN248" s="95"/>
      <c r="HO248" s="95"/>
      <c r="HP248" s="95"/>
      <c r="HQ248" s="95"/>
      <c r="HR248" s="95"/>
      <c r="HS248" s="95"/>
      <c r="HT248" s="95"/>
      <c r="HU248" s="95"/>
      <c r="HV248" s="95"/>
      <c r="HW248" s="95"/>
      <c r="HX248" s="95"/>
      <c r="HY248" s="95"/>
      <c r="HZ248" s="95"/>
    </row>
    <row r="249" spans="1:234" s="95" customFormat="1" ht="10.5" customHeight="1">
      <c r="A249" s="463" t="s">
        <v>61</v>
      </c>
      <c r="B249" s="465">
        <f>B247+1</f>
        <v>38764</v>
      </c>
      <c r="C249" s="293">
        <f>SUM(D249:J250)</f>
        <v>35</v>
      </c>
      <c r="D249" s="285">
        <v>35</v>
      </c>
      <c r="E249" s="96"/>
      <c r="F249" s="80"/>
      <c r="G249" s="80"/>
      <c r="H249" s="80"/>
      <c r="I249" s="96"/>
      <c r="J249" s="81"/>
      <c r="K249" s="28" t="s">
        <v>230</v>
      </c>
      <c r="L249" s="30">
        <v>8</v>
      </c>
      <c r="M249" s="82" t="s">
        <v>131</v>
      </c>
      <c r="N249" s="83">
        <v>9</v>
      </c>
      <c r="O249" s="213" t="s">
        <v>50</v>
      </c>
      <c r="P249" s="221"/>
      <c r="Q249" s="318">
        <f>SUM(R249:R250,T249:T250)+SUM(S249:S250)*1.5+SUM(U249:U250)/3+SUM(V249:V250)*0.6</f>
        <v>7</v>
      </c>
      <c r="R249" s="70"/>
      <c r="S249" s="70"/>
      <c r="T249" s="29">
        <v>7</v>
      </c>
      <c r="U249" s="29"/>
      <c r="V249" s="30"/>
      <c r="W249" s="28"/>
      <c r="X249" s="83"/>
      <c r="Y249" s="140"/>
      <c r="Z249" s="185"/>
      <c r="AA249" s="34"/>
      <c r="AB249" s="32">
        <v>35</v>
      </c>
      <c r="AC249" s="33"/>
      <c r="AD249" s="33"/>
      <c r="AE249" s="33"/>
      <c r="AF249" s="33"/>
      <c r="AG249" s="33"/>
      <c r="AH249" s="33"/>
      <c r="AI249" s="34"/>
      <c r="AJ249" s="30"/>
      <c r="AK249" s="180">
        <v>49</v>
      </c>
      <c r="AL249" s="185">
        <v>54</v>
      </c>
      <c r="AM249" s="33">
        <v>49</v>
      </c>
      <c r="AN249" s="33">
        <v>50</v>
      </c>
      <c r="AO249" s="34">
        <f>AN249-AK249</f>
        <v>1</v>
      </c>
      <c r="AP249" s="352"/>
      <c r="AQ249" s="491" t="s">
        <v>271</v>
      </c>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c r="EQ249" s="59"/>
      <c r="ER249" s="59"/>
      <c r="ES249" s="59"/>
      <c r="ET249" s="59"/>
      <c r="EU249" s="59"/>
      <c r="EV249" s="59"/>
      <c r="EW249" s="59"/>
      <c r="EX249" s="59"/>
      <c r="EY249" s="59"/>
      <c r="EZ249" s="59"/>
      <c r="FA249" s="59"/>
      <c r="FB249" s="59"/>
      <c r="FC249" s="59"/>
      <c r="FD249" s="59"/>
      <c r="FE249" s="59"/>
      <c r="FF249" s="59"/>
      <c r="FG249" s="59"/>
      <c r="FH249" s="59"/>
      <c r="FI249" s="59"/>
      <c r="FJ249" s="59"/>
      <c r="FK249" s="59"/>
      <c r="FL249" s="59"/>
      <c r="FM249" s="59"/>
      <c r="FN249" s="59"/>
      <c r="FO249" s="59"/>
      <c r="FP249" s="59"/>
      <c r="FQ249" s="59"/>
      <c r="FR249" s="59"/>
      <c r="FS249" s="59"/>
      <c r="FT249" s="59"/>
      <c r="FU249" s="59"/>
      <c r="FV249" s="59"/>
      <c r="FW249" s="59"/>
      <c r="FX249" s="59"/>
      <c r="FY249" s="59"/>
      <c r="FZ249" s="59"/>
      <c r="GA249" s="59"/>
      <c r="GB249" s="59"/>
      <c r="GC249" s="59"/>
      <c r="GD249" s="59"/>
      <c r="GE249" s="59"/>
      <c r="GF249" s="59"/>
      <c r="GG249" s="59"/>
      <c r="GH249" s="59"/>
      <c r="GI249" s="59"/>
      <c r="GJ249" s="59"/>
      <c r="GK249" s="59"/>
      <c r="GL249" s="59"/>
      <c r="GM249" s="59"/>
      <c r="GN249" s="59"/>
      <c r="GO249" s="59"/>
      <c r="GP249" s="59"/>
      <c r="GQ249" s="59"/>
      <c r="GR249" s="59"/>
      <c r="GS249" s="59"/>
      <c r="GT249" s="59"/>
      <c r="GU249" s="59"/>
      <c r="GV249" s="59"/>
      <c r="GW249" s="59"/>
      <c r="GX249" s="59"/>
      <c r="GY249" s="59"/>
      <c r="GZ249" s="59"/>
      <c r="HA249" s="59"/>
      <c r="HB249" s="59"/>
      <c r="HC249" s="59"/>
      <c r="HD249" s="59"/>
      <c r="HE249" s="59"/>
      <c r="HF249" s="59"/>
      <c r="HG249" s="59"/>
      <c r="HH249" s="59"/>
      <c r="HI249" s="59"/>
      <c r="HJ249" s="59"/>
      <c r="HK249" s="59"/>
      <c r="HL249" s="59"/>
      <c r="HM249" s="59"/>
      <c r="HN249" s="59"/>
      <c r="HO249" s="59"/>
      <c r="HP249" s="59"/>
      <c r="HQ249" s="59"/>
      <c r="HR249" s="59"/>
      <c r="HS249" s="59"/>
      <c r="HT249" s="59"/>
      <c r="HU249" s="59"/>
      <c r="HV249" s="59"/>
      <c r="HW249" s="59"/>
      <c r="HX249" s="59"/>
      <c r="HY249" s="59"/>
      <c r="HZ249" s="59"/>
    </row>
    <row r="250" spans="1:234" ht="10.5" customHeight="1">
      <c r="A250" s="467"/>
      <c r="B250" s="468"/>
      <c r="C250" s="294"/>
      <c r="D250" s="286"/>
      <c r="E250" s="97"/>
      <c r="F250" s="87"/>
      <c r="G250" s="87"/>
      <c r="H250" s="87"/>
      <c r="I250" s="97"/>
      <c r="J250" s="88"/>
      <c r="K250" s="89"/>
      <c r="L250" s="101"/>
      <c r="M250" s="91"/>
      <c r="N250" s="92"/>
      <c r="O250" s="212"/>
      <c r="P250" s="222"/>
      <c r="Q250" s="319"/>
      <c r="R250" s="93"/>
      <c r="S250" s="93"/>
      <c r="T250" s="94"/>
      <c r="U250" s="94"/>
      <c r="V250" s="90"/>
      <c r="W250" s="89"/>
      <c r="X250" s="92"/>
      <c r="Y250" s="182"/>
      <c r="Z250" s="184"/>
      <c r="AA250" s="306"/>
      <c r="AB250" s="442"/>
      <c r="AC250" s="349"/>
      <c r="AD250" s="349"/>
      <c r="AE250" s="349"/>
      <c r="AF250" s="349"/>
      <c r="AG250" s="349"/>
      <c r="AH250" s="349"/>
      <c r="AI250" s="306"/>
      <c r="AJ250" s="90">
        <v>6</v>
      </c>
      <c r="AK250" s="182"/>
      <c r="AL250" s="184"/>
      <c r="AM250" s="349"/>
      <c r="AN250" s="349"/>
      <c r="AO250" s="306"/>
      <c r="AP250" s="350"/>
      <c r="AQ250" s="490"/>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c r="CK250" s="95"/>
      <c r="CL250" s="95"/>
      <c r="CM250" s="95"/>
      <c r="CN250" s="95"/>
      <c r="CO250" s="95"/>
      <c r="CP250" s="95"/>
      <c r="CQ250" s="95"/>
      <c r="CR250" s="95"/>
      <c r="CS250" s="95"/>
      <c r="CT250" s="95"/>
      <c r="CU250" s="95"/>
      <c r="CV250" s="95"/>
      <c r="CW250" s="95"/>
      <c r="CX250" s="95"/>
      <c r="CY250" s="95"/>
      <c r="CZ250" s="95"/>
      <c r="DA250" s="95"/>
      <c r="DB250" s="95"/>
      <c r="DC250" s="95"/>
      <c r="DD250" s="95"/>
      <c r="DE250" s="95"/>
      <c r="DF250" s="95"/>
      <c r="DG250" s="95"/>
      <c r="DH250" s="95"/>
      <c r="DI250" s="95"/>
      <c r="DJ250" s="95"/>
      <c r="DK250" s="95"/>
      <c r="DL250" s="95"/>
      <c r="DM250" s="95"/>
      <c r="DN250" s="95"/>
      <c r="DO250" s="95"/>
      <c r="DP250" s="95"/>
      <c r="DQ250" s="95"/>
      <c r="DR250" s="95"/>
      <c r="DS250" s="95"/>
      <c r="DT250" s="95"/>
      <c r="DU250" s="95"/>
      <c r="DV250" s="95"/>
      <c r="DW250" s="95"/>
      <c r="DX250" s="95"/>
      <c r="DY250" s="95"/>
      <c r="DZ250" s="95"/>
      <c r="EA250" s="95"/>
      <c r="EB250" s="95"/>
      <c r="EC250" s="95"/>
      <c r="ED250" s="95"/>
      <c r="EE250" s="95"/>
      <c r="EF250" s="95"/>
      <c r="EG250" s="95"/>
      <c r="EH250" s="95"/>
      <c r="EI250" s="95"/>
      <c r="EJ250" s="95"/>
      <c r="EK250" s="95"/>
      <c r="EL250" s="95"/>
      <c r="EM250" s="95"/>
      <c r="EN250" s="95"/>
      <c r="EO250" s="95"/>
      <c r="EP250" s="95"/>
      <c r="EQ250" s="95"/>
      <c r="ER250" s="95"/>
      <c r="ES250" s="95"/>
      <c r="ET250" s="95"/>
      <c r="EU250" s="95"/>
      <c r="EV250" s="95"/>
      <c r="EW250" s="95"/>
      <c r="EX250" s="95"/>
      <c r="EY250" s="95"/>
      <c r="EZ250" s="95"/>
      <c r="FA250" s="95"/>
      <c r="FB250" s="95"/>
      <c r="FC250" s="95"/>
      <c r="FD250" s="95"/>
      <c r="FE250" s="95"/>
      <c r="FF250" s="95"/>
      <c r="FG250" s="95"/>
      <c r="FH250" s="95"/>
      <c r="FI250" s="95"/>
      <c r="FJ250" s="95"/>
      <c r="FK250" s="95"/>
      <c r="FL250" s="95"/>
      <c r="FM250" s="95"/>
      <c r="FN250" s="95"/>
      <c r="FO250" s="95"/>
      <c r="FP250" s="95"/>
      <c r="FQ250" s="95"/>
      <c r="FR250" s="95"/>
      <c r="FS250" s="95"/>
      <c r="FT250" s="95"/>
      <c r="FU250" s="95"/>
      <c r="FV250" s="95"/>
      <c r="FW250" s="95"/>
      <c r="FX250" s="95"/>
      <c r="FY250" s="95"/>
      <c r="FZ250" s="95"/>
      <c r="GA250" s="95"/>
      <c r="GB250" s="95"/>
      <c r="GC250" s="95"/>
      <c r="GD250" s="95"/>
      <c r="GE250" s="95"/>
      <c r="GF250" s="95"/>
      <c r="GG250" s="95"/>
      <c r="GH250" s="95"/>
      <c r="GI250" s="95"/>
      <c r="GJ250" s="95"/>
      <c r="GK250" s="95"/>
      <c r="GL250" s="95"/>
      <c r="GM250" s="95"/>
      <c r="GN250" s="95"/>
      <c r="GO250" s="95"/>
      <c r="GP250" s="95"/>
      <c r="GQ250" s="95"/>
      <c r="GR250" s="95"/>
      <c r="GS250" s="95"/>
      <c r="GT250" s="95"/>
      <c r="GU250" s="95"/>
      <c r="GV250" s="95"/>
      <c r="GW250" s="95"/>
      <c r="GX250" s="95"/>
      <c r="GY250" s="95"/>
      <c r="GZ250" s="95"/>
      <c r="HA250" s="95"/>
      <c r="HB250" s="95"/>
      <c r="HC250" s="95"/>
      <c r="HD250" s="95"/>
      <c r="HE250" s="95"/>
      <c r="HF250" s="95"/>
      <c r="HG250" s="95"/>
      <c r="HH250" s="95"/>
      <c r="HI250" s="95"/>
      <c r="HJ250" s="95"/>
      <c r="HK250" s="95"/>
      <c r="HL250" s="95"/>
      <c r="HM250" s="95"/>
      <c r="HN250" s="95"/>
      <c r="HO250" s="95"/>
      <c r="HP250" s="95"/>
      <c r="HQ250" s="95"/>
      <c r="HR250" s="95"/>
      <c r="HS250" s="95"/>
      <c r="HT250" s="95"/>
      <c r="HU250" s="95"/>
      <c r="HV250" s="95"/>
      <c r="HW250" s="95"/>
      <c r="HX250" s="95"/>
      <c r="HY250" s="95"/>
      <c r="HZ250" s="95"/>
    </row>
    <row r="251" spans="1:234" s="95" customFormat="1" ht="10.5" customHeight="1">
      <c r="A251" s="463" t="s">
        <v>62</v>
      </c>
      <c r="B251" s="465">
        <f>B249+1</f>
        <v>38765</v>
      </c>
      <c r="C251" s="293">
        <f>SUM(D251:J252)</f>
        <v>143</v>
      </c>
      <c r="D251" s="285">
        <f>19+8+53</f>
        <v>80</v>
      </c>
      <c r="E251" s="96"/>
      <c r="F251" s="80"/>
      <c r="G251" s="80"/>
      <c r="H251" s="80"/>
      <c r="I251" s="80"/>
      <c r="J251" s="98"/>
      <c r="K251" s="459" t="s">
        <v>669</v>
      </c>
      <c r="L251" s="99" t="s">
        <v>643</v>
      </c>
      <c r="M251" s="82" t="s">
        <v>131</v>
      </c>
      <c r="N251" s="83" t="s">
        <v>100</v>
      </c>
      <c r="O251" s="457" t="s">
        <v>50</v>
      </c>
      <c r="P251" s="221" t="s">
        <v>251</v>
      </c>
      <c r="Q251" s="318">
        <f>SUM(R251:R252,T251:T252)+SUM(S251:S252)*1.5+SUM(U251:U252)/3+SUM(V251:V252)*0.6</f>
        <v>31.5</v>
      </c>
      <c r="R251" s="70"/>
      <c r="S251" s="70">
        <v>7</v>
      </c>
      <c r="T251" s="29">
        <v>6</v>
      </c>
      <c r="U251" s="29"/>
      <c r="V251" s="30"/>
      <c r="W251" s="28"/>
      <c r="X251" s="83"/>
      <c r="Y251" s="180"/>
      <c r="Z251" s="307"/>
      <c r="AA251" s="54">
        <v>7</v>
      </c>
      <c r="AB251" s="38">
        <f>19+8</f>
        <v>27</v>
      </c>
      <c r="AC251" s="37">
        <v>53</v>
      </c>
      <c r="AD251" s="37"/>
      <c r="AE251" s="37"/>
      <c r="AF251" s="37"/>
      <c r="AG251" s="37"/>
      <c r="AH251" s="37"/>
      <c r="AI251" s="54"/>
      <c r="AJ251" s="30"/>
      <c r="AK251" s="180">
        <v>46</v>
      </c>
      <c r="AL251" s="185">
        <v>58</v>
      </c>
      <c r="AM251" s="33">
        <v>55</v>
      </c>
      <c r="AN251" s="33">
        <v>58</v>
      </c>
      <c r="AO251" s="34">
        <f>AN251-AK251</f>
        <v>12</v>
      </c>
      <c r="AP251" s="352"/>
      <c r="AQ251" s="491" t="s">
        <v>272</v>
      </c>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c r="EQ251" s="59"/>
      <c r="ER251" s="59"/>
      <c r="ES251" s="59"/>
      <c r="ET251" s="59"/>
      <c r="EU251" s="59"/>
      <c r="EV251" s="59"/>
      <c r="EW251" s="59"/>
      <c r="EX251" s="59"/>
      <c r="EY251" s="59"/>
      <c r="EZ251" s="59"/>
      <c r="FA251" s="59"/>
      <c r="FB251" s="59"/>
      <c r="FC251" s="59"/>
      <c r="FD251" s="59"/>
      <c r="FE251" s="59"/>
      <c r="FF251" s="59"/>
      <c r="FG251" s="59"/>
      <c r="FH251" s="59"/>
      <c r="FI251" s="59"/>
      <c r="FJ251" s="59"/>
      <c r="FK251" s="59"/>
      <c r="FL251" s="59"/>
      <c r="FM251" s="59"/>
      <c r="FN251" s="59"/>
      <c r="FO251" s="59"/>
      <c r="FP251" s="59"/>
      <c r="FQ251" s="59"/>
      <c r="FR251" s="59"/>
      <c r="FS251" s="59"/>
      <c r="FT251" s="59"/>
      <c r="FU251" s="59"/>
      <c r="FV251" s="59"/>
      <c r="FW251" s="59"/>
      <c r="FX251" s="59"/>
      <c r="FY251" s="59"/>
      <c r="FZ251" s="59"/>
      <c r="GA251" s="59"/>
      <c r="GB251" s="59"/>
      <c r="GC251" s="59"/>
      <c r="GD251" s="59"/>
      <c r="GE251" s="59"/>
      <c r="GF251" s="59"/>
      <c r="GG251" s="59"/>
      <c r="GH251" s="59"/>
      <c r="GI251" s="59"/>
      <c r="GJ251" s="59"/>
      <c r="GK251" s="59"/>
      <c r="GL251" s="59"/>
      <c r="GM251" s="59"/>
      <c r="GN251" s="59"/>
      <c r="GO251" s="59"/>
      <c r="GP251" s="59"/>
      <c r="GQ251" s="59"/>
      <c r="GR251" s="59"/>
      <c r="GS251" s="59"/>
      <c r="GT251" s="59"/>
      <c r="GU251" s="59"/>
      <c r="GV251" s="59"/>
      <c r="GW251" s="59"/>
      <c r="GX251" s="59"/>
      <c r="GY251" s="59"/>
      <c r="GZ251" s="59"/>
      <c r="HA251" s="59"/>
      <c r="HB251" s="59"/>
      <c r="HC251" s="59"/>
      <c r="HD251" s="59"/>
      <c r="HE251" s="59"/>
      <c r="HF251" s="59"/>
      <c r="HG251" s="59"/>
      <c r="HH251" s="59"/>
      <c r="HI251" s="59"/>
      <c r="HJ251" s="59"/>
      <c r="HK251" s="59"/>
      <c r="HL251" s="59"/>
      <c r="HM251" s="59"/>
      <c r="HN251" s="59"/>
      <c r="HO251" s="59"/>
      <c r="HP251" s="59"/>
      <c r="HQ251" s="59"/>
      <c r="HR251" s="59"/>
      <c r="HS251" s="59"/>
      <c r="HT251" s="59"/>
      <c r="HU251" s="59"/>
      <c r="HV251" s="59"/>
      <c r="HW251" s="59"/>
      <c r="HX251" s="59"/>
      <c r="HY251" s="59"/>
      <c r="HZ251" s="59"/>
    </row>
    <row r="252" spans="1:234" ht="10.5" customHeight="1">
      <c r="A252" s="467"/>
      <c r="B252" s="468"/>
      <c r="C252" s="294"/>
      <c r="D252" s="286">
        <v>25</v>
      </c>
      <c r="E252" s="97">
        <v>15</v>
      </c>
      <c r="F252" s="87">
        <v>23</v>
      </c>
      <c r="G252" s="87"/>
      <c r="H252" s="87"/>
      <c r="I252" s="87"/>
      <c r="J252" s="100"/>
      <c r="K252" s="89" t="s">
        <v>98</v>
      </c>
      <c r="L252" s="101" t="s">
        <v>252</v>
      </c>
      <c r="M252" s="91" t="s">
        <v>97</v>
      </c>
      <c r="N252" s="92">
        <v>18</v>
      </c>
      <c r="O252" s="212" t="s">
        <v>363</v>
      </c>
      <c r="P252" s="222"/>
      <c r="Q252" s="319"/>
      <c r="R252" s="93"/>
      <c r="S252" s="93"/>
      <c r="T252" s="94">
        <v>15</v>
      </c>
      <c r="U252" s="94"/>
      <c r="V252" s="90"/>
      <c r="W252" s="89">
        <v>162</v>
      </c>
      <c r="X252" s="92"/>
      <c r="Y252" s="182"/>
      <c r="Z252" s="184"/>
      <c r="AA252" s="309"/>
      <c r="AB252" s="443">
        <v>63</v>
      </c>
      <c r="AC252" s="444"/>
      <c r="AD252" s="444"/>
      <c r="AE252" s="444"/>
      <c r="AF252" s="444"/>
      <c r="AG252" s="444"/>
      <c r="AH252" s="444"/>
      <c r="AI252" s="309"/>
      <c r="AJ252" s="90">
        <v>8</v>
      </c>
      <c r="AK252" s="182"/>
      <c r="AL252" s="184"/>
      <c r="AM252" s="349"/>
      <c r="AN252" s="349"/>
      <c r="AO252" s="306"/>
      <c r="AP252" s="350"/>
      <c r="AQ252" s="490"/>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c r="CK252" s="95"/>
      <c r="CL252" s="95"/>
      <c r="CM252" s="95"/>
      <c r="CN252" s="95"/>
      <c r="CO252" s="95"/>
      <c r="CP252" s="95"/>
      <c r="CQ252" s="95"/>
      <c r="CR252" s="95"/>
      <c r="CS252" s="95"/>
      <c r="CT252" s="95"/>
      <c r="CU252" s="95"/>
      <c r="CV252" s="95"/>
      <c r="CW252" s="95"/>
      <c r="CX252" s="95"/>
      <c r="CY252" s="95"/>
      <c r="CZ252" s="95"/>
      <c r="DA252" s="95"/>
      <c r="DB252" s="95"/>
      <c r="DC252" s="95"/>
      <c r="DD252" s="95"/>
      <c r="DE252" s="95"/>
      <c r="DF252" s="95"/>
      <c r="DG252" s="95"/>
      <c r="DH252" s="95"/>
      <c r="DI252" s="95"/>
      <c r="DJ252" s="95"/>
      <c r="DK252" s="95"/>
      <c r="DL252" s="95"/>
      <c r="DM252" s="95"/>
      <c r="DN252" s="95"/>
      <c r="DO252" s="95"/>
      <c r="DP252" s="95"/>
      <c r="DQ252" s="95"/>
      <c r="DR252" s="95"/>
      <c r="DS252" s="95"/>
      <c r="DT252" s="95"/>
      <c r="DU252" s="95"/>
      <c r="DV252" s="95"/>
      <c r="DW252" s="95"/>
      <c r="DX252" s="95"/>
      <c r="DY252" s="95"/>
      <c r="DZ252" s="95"/>
      <c r="EA252" s="95"/>
      <c r="EB252" s="95"/>
      <c r="EC252" s="95"/>
      <c r="ED252" s="95"/>
      <c r="EE252" s="95"/>
      <c r="EF252" s="95"/>
      <c r="EG252" s="95"/>
      <c r="EH252" s="95"/>
      <c r="EI252" s="95"/>
      <c r="EJ252" s="95"/>
      <c r="EK252" s="95"/>
      <c r="EL252" s="95"/>
      <c r="EM252" s="95"/>
      <c r="EN252" s="95"/>
      <c r="EO252" s="95"/>
      <c r="EP252" s="95"/>
      <c r="EQ252" s="95"/>
      <c r="ER252" s="95"/>
      <c r="ES252" s="95"/>
      <c r="ET252" s="95"/>
      <c r="EU252" s="95"/>
      <c r="EV252" s="95"/>
      <c r="EW252" s="95"/>
      <c r="EX252" s="95"/>
      <c r="EY252" s="95"/>
      <c r="EZ252" s="95"/>
      <c r="FA252" s="95"/>
      <c r="FB252" s="95"/>
      <c r="FC252" s="95"/>
      <c r="FD252" s="95"/>
      <c r="FE252" s="95"/>
      <c r="FF252" s="95"/>
      <c r="FG252" s="95"/>
      <c r="FH252" s="95"/>
      <c r="FI252" s="95"/>
      <c r="FJ252" s="95"/>
      <c r="FK252" s="95"/>
      <c r="FL252" s="95"/>
      <c r="FM252" s="95"/>
      <c r="FN252" s="95"/>
      <c r="FO252" s="95"/>
      <c r="FP252" s="95"/>
      <c r="FQ252" s="95"/>
      <c r="FR252" s="95"/>
      <c r="FS252" s="95"/>
      <c r="FT252" s="95"/>
      <c r="FU252" s="95"/>
      <c r="FV252" s="95"/>
      <c r="FW252" s="95"/>
      <c r="FX252" s="95"/>
      <c r="FY252" s="95"/>
      <c r="FZ252" s="95"/>
      <c r="GA252" s="95"/>
      <c r="GB252" s="95"/>
      <c r="GC252" s="95"/>
      <c r="GD252" s="95"/>
      <c r="GE252" s="95"/>
      <c r="GF252" s="95"/>
      <c r="GG252" s="95"/>
      <c r="GH252" s="95"/>
      <c r="GI252" s="95"/>
      <c r="GJ252" s="95"/>
      <c r="GK252" s="95"/>
      <c r="GL252" s="95"/>
      <c r="GM252" s="95"/>
      <c r="GN252" s="95"/>
      <c r="GO252" s="95"/>
      <c r="GP252" s="95"/>
      <c r="GQ252" s="95"/>
      <c r="GR252" s="95"/>
      <c r="GS252" s="95"/>
      <c r="GT252" s="95"/>
      <c r="GU252" s="95"/>
      <c r="GV252" s="95"/>
      <c r="GW252" s="95"/>
      <c r="GX252" s="95"/>
      <c r="GY252" s="95"/>
      <c r="GZ252" s="95"/>
      <c r="HA252" s="95"/>
      <c r="HB252" s="95"/>
      <c r="HC252" s="95"/>
      <c r="HD252" s="95"/>
      <c r="HE252" s="95"/>
      <c r="HF252" s="95"/>
      <c r="HG252" s="95"/>
      <c r="HH252" s="95"/>
      <c r="HI252" s="95"/>
      <c r="HJ252" s="95"/>
      <c r="HK252" s="95"/>
      <c r="HL252" s="95"/>
      <c r="HM252" s="95"/>
      <c r="HN252" s="95"/>
      <c r="HO252" s="95"/>
      <c r="HP252" s="95"/>
      <c r="HQ252" s="95"/>
      <c r="HR252" s="95"/>
      <c r="HS252" s="95"/>
      <c r="HT252" s="95"/>
      <c r="HU252" s="95"/>
      <c r="HV252" s="95"/>
      <c r="HW252" s="95"/>
      <c r="HX252" s="95"/>
      <c r="HY252" s="95"/>
      <c r="HZ252" s="95"/>
    </row>
    <row r="253" spans="1:234" s="95" customFormat="1" ht="10.5" customHeight="1">
      <c r="A253" s="463" t="s">
        <v>63</v>
      </c>
      <c r="B253" s="465">
        <f>B251+1</f>
        <v>38766</v>
      </c>
      <c r="C253" s="293">
        <f>SUM(D253:J254)</f>
        <v>200</v>
      </c>
      <c r="D253" s="284">
        <f>15+110+10</f>
        <v>135</v>
      </c>
      <c r="E253" s="80"/>
      <c r="F253" s="80"/>
      <c r="G253" s="80"/>
      <c r="H253" s="80"/>
      <c r="I253" s="80"/>
      <c r="J253" s="81"/>
      <c r="K253" s="459" t="s">
        <v>669</v>
      </c>
      <c r="L253" s="99" t="s">
        <v>642</v>
      </c>
      <c r="M253" s="82" t="s">
        <v>131</v>
      </c>
      <c r="N253" s="83" t="s">
        <v>100</v>
      </c>
      <c r="O253" s="457" t="s">
        <v>50</v>
      </c>
      <c r="P253" s="221" t="s">
        <v>253</v>
      </c>
      <c r="Q253" s="318">
        <f>SUM(R253:R254,T253:T254)+SUM(S253:S254)*1.5+SUM(U253:U254)/3+SUM(V253:V254)*0.6</f>
        <v>26.666666666666668</v>
      </c>
      <c r="R253" s="70"/>
      <c r="S253" s="70">
        <v>12</v>
      </c>
      <c r="T253" s="29">
        <v>7</v>
      </c>
      <c r="U253" s="29"/>
      <c r="V253" s="30"/>
      <c r="W253" s="28">
        <v>128</v>
      </c>
      <c r="X253" s="83"/>
      <c r="Y253" s="140"/>
      <c r="Z253" s="185"/>
      <c r="AA253" s="34">
        <v>12.2</v>
      </c>
      <c r="AB253" s="32">
        <v>25</v>
      </c>
      <c r="AC253" s="33">
        <v>110</v>
      </c>
      <c r="AD253" s="33"/>
      <c r="AE253" s="33"/>
      <c r="AF253" s="33"/>
      <c r="AG253" s="33"/>
      <c r="AH253" s="33"/>
      <c r="AI253" s="34"/>
      <c r="AJ253" s="30"/>
      <c r="AK253" s="180">
        <v>45</v>
      </c>
      <c r="AL253" s="185">
        <v>61</v>
      </c>
      <c r="AM253" s="33">
        <v>57</v>
      </c>
      <c r="AN253" s="33">
        <v>58</v>
      </c>
      <c r="AO253" s="34">
        <f>AN253-AK253</f>
        <v>13</v>
      </c>
      <c r="AP253" s="352"/>
      <c r="AQ253" s="491" t="s">
        <v>273</v>
      </c>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c r="FW253" s="59"/>
      <c r="FX253" s="59"/>
      <c r="FY253" s="59"/>
      <c r="FZ253" s="59"/>
      <c r="GA253" s="59"/>
      <c r="GB253" s="59"/>
      <c r="GC253" s="59"/>
      <c r="GD253" s="59"/>
      <c r="GE253" s="59"/>
      <c r="GF253" s="59"/>
      <c r="GG253" s="59"/>
      <c r="GH253" s="59"/>
      <c r="GI253" s="59"/>
      <c r="GJ253" s="59"/>
      <c r="GK253" s="59"/>
      <c r="GL253" s="59"/>
      <c r="GM253" s="59"/>
      <c r="GN253" s="59"/>
      <c r="GO253" s="59"/>
      <c r="GP253" s="59"/>
      <c r="GQ253" s="59"/>
      <c r="GR253" s="59"/>
      <c r="GS253" s="59"/>
      <c r="GT253" s="59"/>
      <c r="GU253" s="59"/>
      <c r="GV253" s="59"/>
      <c r="GW253" s="59"/>
      <c r="GX253" s="59"/>
      <c r="GY253" s="59"/>
      <c r="GZ253" s="59"/>
      <c r="HA253" s="59"/>
      <c r="HB253" s="59"/>
      <c r="HC253" s="59"/>
      <c r="HD253" s="59"/>
      <c r="HE253" s="59"/>
      <c r="HF253" s="59"/>
      <c r="HG253" s="59"/>
      <c r="HH253" s="59"/>
      <c r="HI253" s="59"/>
      <c r="HJ253" s="59"/>
      <c r="HK253" s="59"/>
      <c r="HL253" s="59"/>
      <c r="HM253" s="59"/>
      <c r="HN253" s="59"/>
      <c r="HO253" s="59"/>
      <c r="HP253" s="59"/>
      <c r="HQ253" s="59"/>
      <c r="HR253" s="59"/>
      <c r="HS253" s="59"/>
      <c r="HT253" s="59"/>
      <c r="HU253" s="59"/>
      <c r="HV253" s="59"/>
      <c r="HW253" s="59"/>
      <c r="HX253" s="59"/>
      <c r="HY253" s="59"/>
      <c r="HZ253" s="59"/>
    </row>
    <row r="254" spans="1:234" ht="10.5" customHeight="1">
      <c r="A254" s="467"/>
      <c r="B254" s="468"/>
      <c r="C254" s="294"/>
      <c r="D254" s="283">
        <v>65</v>
      </c>
      <c r="E254" s="87"/>
      <c r="F254" s="87"/>
      <c r="G254" s="87"/>
      <c r="H254" s="87"/>
      <c r="I254" s="87"/>
      <c r="J254" s="88"/>
      <c r="K254" s="89"/>
      <c r="L254" s="90">
        <v>9</v>
      </c>
      <c r="M254" s="91" t="s">
        <v>97</v>
      </c>
      <c r="N254" s="92">
        <v>18</v>
      </c>
      <c r="O254" s="212" t="s">
        <v>254</v>
      </c>
      <c r="P254" s="222"/>
      <c r="Q254" s="319"/>
      <c r="R254" s="93"/>
      <c r="S254" s="93"/>
      <c r="T254" s="94"/>
      <c r="U254" s="94">
        <v>5</v>
      </c>
      <c r="V254" s="90"/>
      <c r="W254" s="89">
        <v>115</v>
      </c>
      <c r="X254" s="92"/>
      <c r="Y254" s="182"/>
      <c r="Z254" s="184"/>
      <c r="AA254" s="306"/>
      <c r="AB254" s="442"/>
      <c r="AC254" s="349"/>
      <c r="AD254" s="349"/>
      <c r="AE254" s="349"/>
      <c r="AF254" s="349">
        <v>12</v>
      </c>
      <c r="AG254" s="349"/>
      <c r="AH254" s="349"/>
      <c r="AI254" s="306">
        <v>53</v>
      </c>
      <c r="AJ254" s="90">
        <v>7</v>
      </c>
      <c r="AK254" s="183"/>
      <c r="AL254" s="184"/>
      <c r="AM254" s="349"/>
      <c r="AN254" s="349"/>
      <c r="AO254" s="306"/>
      <c r="AP254" s="350"/>
      <c r="AQ254" s="490"/>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c r="CK254" s="95"/>
      <c r="CL254" s="95"/>
      <c r="CM254" s="95"/>
      <c r="CN254" s="95"/>
      <c r="CO254" s="95"/>
      <c r="CP254" s="95"/>
      <c r="CQ254" s="95"/>
      <c r="CR254" s="95"/>
      <c r="CS254" s="95"/>
      <c r="CT254" s="95"/>
      <c r="CU254" s="95"/>
      <c r="CV254" s="95"/>
      <c r="CW254" s="95"/>
      <c r="CX254" s="95"/>
      <c r="CY254" s="95"/>
      <c r="CZ254" s="95"/>
      <c r="DA254" s="95"/>
      <c r="DB254" s="95"/>
      <c r="DC254" s="95"/>
      <c r="DD254" s="95"/>
      <c r="DE254" s="95"/>
      <c r="DF254" s="95"/>
      <c r="DG254" s="95"/>
      <c r="DH254" s="95"/>
      <c r="DI254" s="95"/>
      <c r="DJ254" s="95"/>
      <c r="DK254" s="95"/>
      <c r="DL254" s="95"/>
      <c r="DM254" s="95"/>
      <c r="DN254" s="95"/>
      <c r="DO254" s="95"/>
      <c r="DP254" s="95"/>
      <c r="DQ254" s="95"/>
      <c r="DR254" s="95"/>
      <c r="DS254" s="95"/>
      <c r="DT254" s="95"/>
      <c r="DU254" s="95"/>
      <c r="DV254" s="95"/>
      <c r="DW254" s="95"/>
      <c r="DX254" s="95"/>
      <c r="DY254" s="95"/>
      <c r="DZ254" s="95"/>
      <c r="EA254" s="95"/>
      <c r="EB254" s="95"/>
      <c r="EC254" s="95"/>
      <c r="ED254" s="95"/>
      <c r="EE254" s="95"/>
      <c r="EF254" s="95"/>
      <c r="EG254" s="95"/>
      <c r="EH254" s="95"/>
      <c r="EI254" s="95"/>
      <c r="EJ254" s="95"/>
      <c r="EK254" s="95"/>
      <c r="EL254" s="95"/>
      <c r="EM254" s="95"/>
      <c r="EN254" s="95"/>
      <c r="EO254" s="95"/>
      <c r="EP254" s="95"/>
      <c r="EQ254" s="95"/>
      <c r="ER254" s="95"/>
      <c r="ES254" s="95"/>
      <c r="ET254" s="95"/>
      <c r="EU254" s="95"/>
      <c r="EV254" s="95"/>
      <c r="EW254" s="95"/>
      <c r="EX254" s="95"/>
      <c r="EY254" s="95"/>
      <c r="EZ254" s="95"/>
      <c r="FA254" s="95"/>
      <c r="FB254" s="95"/>
      <c r="FC254" s="95"/>
      <c r="FD254" s="95"/>
      <c r="FE254" s="95"/>
      <c r="FF254" s="95"/>
      <c r="FG254" s="95"/>
      <c r="FH254" s="95"/>
      <c r="FI254" s="95"/>
      <c r="FJ254" s="95"/>
      <c r="FK254" s="95"/>
      <c r="FL254" s="95"/>
      <c r="FM254" s="95"/>
      <c r="FN254" s="95"/>
      <c r="FO254" s="95"/>
      <c r="FP254" s="95"/>
      <c r="FQ254" s="95"/>
      <c r="FR254" s="95"/>
      <c r="FS254" s="95"/>
      <c r="FT254" s="95"/>
      <c r="FU254" s="95"/>
      <c r="FV254" s="95"/>
      <c r="FW254" s="95"/>
      <c r="FX254" s="95"/>
      <c r="FY254" s="95"/>
      <c r="FZ254" s="95"/>
      <c r="GA254" s="95"/>
      <c r="GB254" s="95"/>
      <c r="GC254" s="95"/>
      <c r="GD254" s="95"/>
      <c r="GE254" s="95"/>
      <c r="GF254" s="95"/>
      <c r="GG254" s="95"/>
      <c r="GH254" s="95"/>
      <c r="GI254" s="95"/>
      <c r="GJ254" s="95"/>
      <c r="GK254" s="95"/>
      <c r="GL254" s="95"/>
      <c r="GM254" s="95"/>
      <c r="GN254" s="95"/>
      <c r="GO254" s="95"/>
      <c r="GP254" s="95"/>
      <c r="GQ254" s="95"/>
      <c r="GR254" s="95"/>
      <c r="GS254" s="95"/>
      <c r="GT254" s="95"/>
      <c r="GU254" s="95"/>
      <c r="GV254" s="95"/>
      <c r="GW254" s="95"/>
      <c r="GX254" s="95"/>
      <c r="GY254" s="95"/>
      <c r="GZ254" s="95"/>
      <c r="HA254" s="95"/>
      <c r="HB254" s="95"/>
      <c r="HC254" s="95"/>
      <c r="HD254" s="95"/>
      <c r="HE254" s="95"/>
      <c r="HF254" s="95"/>
      <c r="HG254" s="95"/>
      <c r="HH254" s="95"/>
      <c r="HI254" s="95"/>
      <c r="HJ254" s="95"/>
      <c r="HK254" s="95"/>
      <c r="HL254" s="95"/>
      <c r="HM254" s="95"/>
      <c r="HN254" s="95"/>
      <c r="HO254" s="95"/>
      <c r="HP254" s="95"/>
      <c r="HQ254" s="95"/>
      <c r="HR254" s="95"/>
      <c r="HS254" s="95"/>
      <c r="HT254" s="95"/>
      <c r="HU254" s="95"/>
      <c r="HV254" s="95"/>
      <c r="HW254" s="95"/>
      <c r="HX254" s="95"/>
      <c r="HY254" s="95"/>
      <c r="HZ254" s="95"/>
    </row>
    <row r="255" spans="1:234" s="95" customFormat="1" ht="10.5" customHeight="1">
      <c r="A255" s="463" t="s">
        <v>64</v>
      </c>
      <c r="B255" s="465">
        <f>B253+1</f>
        <v>38767</v>
      </c>
      <c r="C255" s="293">
        <f>SUM(D255:J256)</f>
        <v>202</v>
      </c>
      <c r="D255" s="285">
        <v>30</v>
      </c>
      <c r="E255" s="96">
        <v>25</v>
      </c>
      <c r="F255" s="80">
        <v>37</v>
      </c>
      <c r="G255" s="80"/>
      <c r="H255" s="80"/>
      <c r="I255" s="80"/>
      <c r="J255" s="98"/>
      <c r="K255" s="28" t="s">
        <v>124</v>
      </c>
      <c r="L255" s="99">
        <v>9</v>
      </c>
      <c r="M255" s="82" t="s">
        <v>100</v>
      </c>
      <c r="N255" s="83">
        <v>10</v>
      </c>
      <c r="O255" s="213" t="s">
        <v>255</v>
      </c>
      <c r="P255" s="221"/>
      <c r="Q255" s="320">
        <f>SUM(R255:R256,T255:T256)+SUM(S255:S256)*1.5+SUM(U255:U256)/3+SUM(V255:V256)*0.6</f>
        <v>39</v>
      </c>
      <c r="R255" s="70"/>
      <c r="S255" s="70">
        <v>10</v>
      </c>
      <c r="T255" s="29">
        <v>6</v>
      </c>
      <c r="U255" s="29"/>
      <c r="V255" s="30"/>
      <c r="W255" s="28">
        <v>161</v>
      </c>
      <c r="X255" s="83"/>
      <c r="Y255" s="140"/>
      <c r="Z255" s="185">
        <v>10.3</v>
      </c>
      <c r="AA255" s="34"/>
      <c r="AB255" s="32">
        <v>30</v>
      </c>
      <c r="AC255" s="33">
        <v>62</v>
      </c>
      <c r="AD255" s="33"/>
      <c r="AE255" s="33"/>
      <c r="AF255" s="33"/>
      <c r="AG255" s="33"/>
      <c r="AH255" s="33"/>
      <c r="AI255" s="34"/>
      <c r="AJ255" s="30" t="s">
        <v>548</v>
      </c>
      <c r="AK255" s="180">
        <v>45</v>
      </c>
      <c r="AL255" s="185">
        <v>59</v>
      </c>
      <c r="AM255" s="33">
        <v>54</v>
      </c>
      <c r="AN255" s="351">
        <v>56</v>
      </c>
      <c r="AO255" s="34">
        <f>AN255-AK255</f>
        <v>11</v>
      </c>
      <c r="AP255" s="352"/>
      <c r="AQ255" s="491" t="s">
        <v>504</v>
      </c>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c r="EQ255" s="59"/>
      <c r="ER255" s="59"/>
      <c r="ES255" s="59"/>
      <c r="ET255" s="59"/>
      <c r="EU255" s="59"/>
      <c r="EV255" s="59"/>
      <c r="EW255" s="59"/>
      <c r="EX255" s="59"/>
      <c r="EY255" s="59"/>
      <c r="EZ255" s="59"/>
      <c r="FA255" s="59"/>
      <c r="FB255" s="59"/>
      <c r="FC255" s="59"/>
      <c r="FD255" s="59"/>
      <c r="FE255" s="59"/>
      <c r="FF255" s="59"/>
      <c r="FG255" s="59"/>
      <c r="FH255" s="59"/>
      <c r="FI255" s="59"/>
      <c r="FJ255" s="59"/>
      <c r="FK255" s="59"/>
      <c r="FL255" s="59"/>
      <c r="FM255" s="59"/>
      <c r="FN255" s="59"/>
      <c r="FO255" s="59"/>
      <c r="FP255" s="59"/>
      <c r="FQ255" s="59"/>
      <c r="FR255" s="59"/>
      <c r="FS255" s="59"/>
      <c r="FT255" s="59"/>
      <c r="FU255" s="59"/>
      <c r="FV255" s="59"/>
      <c r="FW255" s="59"/>
      <c r="FX255" s="59"/>
      <c r="FY255" s="59"/>
      <c r="FZ255" s="59"/>
      <c r="GA255" s="59"/>
      <c r="GB255" s="59"/>
      <c r="GC255" s="59"/>
      <c r="GD255" s="59"/>
      <c r="GE255" s="59"/>
      <c r="GF255" s="59"/>
      <c r="GG255" s="59"/>
      <c r="GH255" s="59"/>
      <c r="GI255" s="59"/>
      <c r="GJ255" s="59"/>
      <c r="GK255" s="59"/>
      <c r="GL255" s="59"/>
      <c r="GM255" s="59"/>
      <c r="GN255" s="59"/>
      <c r="GO255" s="59"/>
      <c r="GP255" s="59"/>
      <c r="GQ255" s="59"/>
      <c r="GR255" s="59"/>
      <c r="GS255" s="59"/>
      <c r="GT255" s="59"/>
      <c r="GU255" s="59"/>
      <c r="GV255" s="59"/>
      <c r="GW255" s="59"/>
      <c r="GX255" s="59"/>
      <c r="GY255" s="59"/>
      <c r="GZ255" s="59"/>
      <c r="HA255" s="59"/>
      <c r="HB255" s="59"/>
      <c r="HC255" s="59"/>
      <c r="HD255" s="59"/>
      <c r="HE255" s="59"/>
      <c r="HF255" s="59"/>
      <c r="HG255" s="59"/>
      <c r="HH255" s="59"/>
      <c r="HI255" s="59"/>
      <c r="HJ255" s="59"/>
      <c r="HK255" s="59"/>
      <c r="HL255" s="59"/>
      <c r="HM255" s="59"/>
      <c r="HN255" s="59"/>
      <c r="HO255" s="59"/>
      <c r="HP255" s="59"/>
      <c r="HQ255" s="59"/>
      <c r="HR255" s="59"/>
      <c r="HS255" s="59"/>
      <c r="HT255" s="59"/>
      <c r="HU255" s="59"/>
      <c r="HV255" s="59"/>
      <c r="HW255" s="59"/>
      <c r="HX255" s="59"/>
      <c r="HY255" s="59"/>
      <c r="HZ255" s="59"/>
    </row>
    <row r="256" spans="1:43" ht="10.5" customHeight="1" thickBot="1">
      <c r="A256" s="464"/>
      <c r="B256" s="466"/>
      <c r="C256" s="296"/>
      <c r="D256" s="285">
        <v>104</v>
      </c>
      <c r="E256" s="96">
        <v>6</v>
      </c>
      <c r="J256" s="98"/>
      <c r="K256" s="28" t="s">
        <v>98</v>
      </c>
      <c r="L256" s="99">
        <v>8</v>
      </c>
      <c r="M256" s="82" t="s">
        <v>97</v>
      </c>
      <c r="N256" s="83">
        <v>17</v>
      </c>
      <c r="O256" s="211" t="s">
        <v>256</v>
      </c>
      <c r="Q256" s="318"/>
      <c r="T256" s="29">
        <v>18</v>
      </c>
      <c r="W256" s="28">
        <v>128</v>
      </c>
      <c r="AB256" s="32">
        <v>90</v>
      </c>
      <c r="AI256" s="34">
        <v>20</v>
      </c>
      <c r="AJ256" s="30">
        <v>9</v>
      </c>
      <c r="AP256" s="352">
        <v>2</v>
      </c>
      <c r="AQ256" s="492"/>
    </row>
    <row r="257" spans="1:234" ht="10.5" customHeight="1" thickBot="1">
      <c r="A257" s="471">
        <f>IF(A241=52,1,A241+1)</f>
        <v>7</v>
      </c>
      <c r="B257" s="472"/>
      <c r="C257" s="299">
        <f>(C258/60-ROUNDDOWN(C258/60,0))/100*60+ROUNDDOWN(C258/60,0)</f>
        <v>11.07</v>
      </c>
      <c r="D257" s="300">
        <f>(D258/60-ROUNDDOWN(D258/60,0))/100*60+ROUNDDOWN(D258/60,0)</f>
        <v>9.209999999999999</v>
      </c>
      <c r="E257" s="301">
        <f aca="true" t="shared" si="77" ref="E257:J257">(E258/60-ROUNDDOWN(E258/60,0))/100*60+ROUNDDOWN(E258/60,0)</f>
        <v>0.46</v>
      </c>
      <c r="F257" s="301">
        <f t="shared" si="77"/>
        <v>1</v>
      </c>
      <c r="G257" s="301">
        <f t="shared" si="77"/>
        <v>0</v>
      </c>
      <c r="H257" s="301">
        <f t="shared" si="77"/>
        <v>0</v>
      </c>
      <c r="I257" s="301">
        <f t="shared" si="77"/>
        <v>0</v>
      </c>
      <c r="J257" s="301">
        <f t="shared" si="77"/>
        <v>0</v>
      </c>
      <c r="K257" s="226"/>
      <c r="L257" s="227">
        <f>2*COUNTA(L243:L256)-COUNT(L243:L256)</f>
        <v>12</v>
      </c>
      <c r="M257" s="228"/>
      <c r="N257" s="229"/>
      <c r="O257" s="475"/>
      <c r="P257" s="476"/>
      <c r="Q257" s="321">
        <f aca="true" t="shared" si="78" ref="Q257:V257">SUM(Q243:Q256)</f>
        <v>118.96666666666667</v>
      </c>
      <c r="R257" s="230">
        <f t="shared" si="78"/>
        <v>0</v>
      </c>
      <c r="S257" s="230">
        <f t="shared" si="78"/>
        <v>29</v>
      </c>
      <c r="T257" s="230">
        <f t="shared" si="78"/>
        <v>66</v>
      </c>
      <c r="U257" s="230">
        <f t="shared" si="78"/>
        <v>5</v>
      </c>
      <c r="V257" s="230">
        <f t="shared" si="78"/>
        <v>13</v>
      </c>
      <c r="W257" s="226"/>
      <c r="X257" s="229"/>
      <c r="Y257" s="231"/>
      <c r="Z257" s="312">
        <f>COUNT(Z243:Z256)</f>
        <v>1</v>
      </c>
      <c r="AA257" s="313">
        <f>COUNT(AA243:AA256)</f>
        <v>2</v>
      </c>
      <c r="AB257" s="300">
        <f aca="true" t="shared" si="79" ref="AB257:AI257">(AB258/60-ROUNDDOWN(AB258/60,0))/100*60+ROUNDDOWN(AB258/60,0)</f>
        <v>5.069999999999999</v>
      </c>
      <c r="AC257" s="300">
        <f t="shared" si="79"/>
        <v>3.45</v>
      </c>
      <c r="AD257" s="300">
        <f t="shared" si="79"/>
        <v>0.5</v>
      </c>
      <c r="AE257" s="300">
        <f t="shared" si="79"/>
        <v>0</v>
      </c>
      <c r="AF257" s="300">
        <f t="shared" si="79"/>
        <v>0.12</v>
      </c>
      <c r="AG257" s="300">
        <f t="shared" si="79"/>
        <v>0</v>
      </c>
      <c r="AH257" s="300">
        <f t="shared" si="79"/>
        <v>0</v>
      </c>
      <c r="AI257" s="448">
        <f t="shared" si="79"/>
        <v>1.13</v>
      </c>
      <c r="AJ257" s="317">
        <f>IF(COUNT(AJ243:AJ256)=0,0,SUM(AJ243:AJ256)/COUNTA(AK245:AK256,AK259:AK260))</f>
        <v>7.428571428571429</v>
      </c>
      <c r="AK257" s="231">
        <f>IF(COUNT(AK243:AK256)=0,"",AVERAGE(AK243:AK256))</f>
        <v>45.42857142857143</v>
      </c>
      <c r="AL257" s="231">
        <f>IF(COUNT(AL243:AL256)=0,"",AVERAGE(AL243:AL256))</f>
        <v>56.42857142857143</v>
      </c>
      <c r="AM257" s="231">
        <f>IF(COUNT(AM243:AM256)=0,"",AVERAGE(AM243:AM256))</f>
        <v>50.57142857142857</v>
      </c>
      <c r="AN257" s="231">
        <f>IF(COUNT(AN243:AN256)=0,"",AVERAGE(AN243:AN256))</f>
        <v>52.714285714285715</v>
      </c>
      <c r="AO257" s="231">
        <f>IF(COUNT(AO243:AO256)=0,"",AVERAGE(AO243:AO256))</f>
        <v>7.285714285714286</v>
      </c>
      <c r="AP257" s="342">
        <f>SUM(AP243:AP256)</f>
        <v>2</v>
      </c>
      <c r="AQ257" s="367"/>
      <c r="AR257" s="232"/>
      <c r="AS257" s="232"/>
      <c r="AT257" s="232"/>
      <c r="AU257" s="232"/>
      <c r="AV257" s="232"/>
      <c r="AW257" s="232"/>
      <c r="AX257" s="232"/>
      <c r="AY257" s="232"/>
      <c r="AZ257" s="232"/>
      <c r="BA257" s="232"/>
      <c r="BB257" s="232"/>
      <c r="BC257" s="232"/>
      <c r="BD257" s="232"/>
      <c r="BE257" s="232"/>
      <c r="BF257" s="232"/>
      <c r="BG257" s="232"/>
      <c r="BH257" s="232"/>
      <c r="BI257" s="232"/>
      <c r="BJ257" s="232"/>
      <c r="BK257" s="232"/>
      <c r="BL257" s="232"/>
      <c r="BM257" s="232"/>
      <c r="BN257" s="232"/>
      <c r="BO257" s="232"/>
      <c r="BP257" s="232"/>
      <c r="BQ257" s="232"/>
      <c r="BR257" s="232"/>
      <c r="BS257" s="232"/>
      <c r="BT257" s="232"/>
      <c r="BU257" s="232"/>
      <c r="BV257" s="232"/>
      <c r="BW257" s="232"/>
      <c r="BX257" s="232"/>
      <c r="BY257" s="232"/>
      <c r="BZ257" s="232"/>
      <c r="CA257" s="232"/>
      <c r="CB257" s="232"/>
      <c r="CC257" s="232"/>
      <c r="CD257" s="232"/>
      <c r="CE257" s="232"/>
      <c r="CF257" s="232"/>
      <c r="CG257" s="232"/>
      <c r="CH257" s="232"/>
      <c r="CI257" s="232"/>
      <c r="CJ257" s="232"/>
      <c r="CK257" s="232"/>
      <c r="CL257" s="232"/>
      <c r="CM257" s="232"/>
      <c r="CN257" s="232"/>
      <c r="CO257" s="232"/>
      <c r="CP257" s="232"/>
      <c r="CQ257" s="232"/>
      <c r="CR257" s="232"/>
      <c r="CS257" s="232"/>
      <c r="CT257" s="232"/>
      <c r="CU257" s="232"/>
      <c r="CV257" s="232"/>
      <c r="CW257" s="232"/>
      <c r="CX257" s="232"/>
      <c r="CY257" s="232"/>
      <c r="CZ257" s="232"/>
      <c r="DA257" s="232"/>
      <c r="DB257" s="232"/>
      <c r="DC257" s="232"/>
      <c r="DD257" s="232"/>
      <c r="DE257" s="232"/>
      <c r="DF257" s="232"/>
      <c r="DG257" s="232"/>
      <c r="DH257" s="232"/>
      <c r="DI257" s="232"/>
      <c r="DJ257" s="232"/>
      <c r="DK257" s="232"/>
      <c r="DL257" s="232"/>
      <c r="DM257" s="232"/>
      <c r="DN257" s="232"/>
      <c r="DO257" s="232"/>
      <c r="DP257" s="232"/>
      <c r="DQ257" s="232"/>
      <c r="DR257" s="232"/>
      <c r="DS257" s="232"/>
      <c r="DT257" s="232"/>
      <c r="DU257" s="232"/>
      <c r="DV257" s="232"/>
      <c r="DW257" s="232"/>
      <c r="DX257" s="232"/>
      <c r="DY257" s="232"/>
      <c r="DZ257" s="232"/>
      <c r="EA257" s="232"/>
      <c r="EB257" s="232"/>
      <c r="EC257" s="232"/>
      <c r="ED257" s="232"/>
      <c r="EE257" s="232"/>
      <c r="EF257" s="232"/>
      <c r="EG257" s="232"/>
      <c r="EH257" s="232"/>
      <c r="EI257" s="232"/>
      <c r="EJ257" s="232"/>
      <c r="EK257" s="232"/>
      <c r="EL257" s="232"/>
      <c r="EM257" s="232"/>
      <c r="EN257" s="232"/>
      <c r="EO257" s="232"/>
      <c r="EP257" s="232"/>
      <c r="EQ257" s="232"/>
      <c r="ER257" s="232"/>
      <c r="ES257" s="232"/>
      <c r="ET257" s="232"/>
      <c r="EU257" s="232"/>
      <c r="EV257" s="232"/>
      <c r="EW257" s="232"/>
      <c r="EX257" s="232"/>
      <c r="EY257" s="232"/>
      <c r="EZ257" s="232"/>
      <c r="FA257" s="232"/>
      <c r="FB257" s="232"/>
      <c r="FC257" s="232"/>
      <c r="FD257" s="232"/>
      <c r="FE257" s="232"/>
      <c r="FF257" s="232"/>
      <c r="FG257" s="232"/>
      <c r="FH257" s="232"/>
      <c r="FI257" s="232"/>
      <c r="FJ257" s="232"/>
      <c r="FK257" s="232"/>
      <c r="FL257" s="232"/>
      <c r="FM257" s="232"/>
      <c r="FN257" s="232"/>
      <c r="FO257" s="232"/>
      <c r="FP257" s="232"/>
      <c r="FQ257" s="232"/>
      <c r="FR257" s="232"/>
      <c r="FS257" s="232"/>
      <c r="FT257" s="232"/>
      <c r="FU257" s="232"/>
      <c r="FV257" s="232"/>
      <c r="FW257" s="232"/>
      <c r="FX257" s="232"/>
      <c r="FY257" s="232"/>
      <c r="FZ257" s="232"/>
      <c r="GA257" s="232"/>
      <c r="GB257" s="232"/>
      <c r="GC257" s="232"/>
      <c r="GD257" s="232"/>
      <c r="GE257" s="232"/>
      <c r="GF257" s="232"/>
      <c r="GG257" s="232"/>
      <c r="GH257" s="232"/>
      <c r="GI257" s="232"/>
      <c r="GJ257" s="232"/>
      <c r="GK257" s="232"/>
      <c r="GL257" s="232"/>
      <c r="GM257" s="232"/>
      <c r="GN257" s="232"/>
      <c r="GO257" s="232"/>
      <c r="GP257" s="232"/>
      <c r="GQ257" s="232"/>
      <c r="GR257" s="232"/>
      <c r="GS257" s="232"/>
      <c r="GT257" s="232"/>
      <c r="GU257" s="232"/>
      <c r="GV257" s="232"/>
      <c r="GW257" s="232"/>
      <c r="GX257" s="232"/>
      <c r="GY257" s="232"/>
      <c r="GZ257" s="232"/>
      <c r="HA257" s="232"/>
      <c r="HB257" s="232"/>
      <c r="HC257" s="232"/>
      <c r="HD257" s="232"/>
      <c r="HE257" s="232"/>
      <c r="HF257" s="232"/>
      <c r="HG257" s="232"/>
      <c r="HH257" s="232"/>
      <c r="HI257" s="232"/>
      <c r="HJ257" s="232"/>
      <c r="HK257" s="232"/>
      <c r="HL257" s="232"/>
      <c r="HM257" s="232"/>
      <c r="HN257" s="232"/>
      <c r="HO257" s="232"/>
      <c r="HP257" s="232"/>
      <c r="HQ257" s="232"/>
      <c r="HR257" s="232"/>
      <c r="HS257" s="232"/>
      <c r="HT257" s="232"/>
      <c r="HU257" s="232"/>
      <c r="HV257" s="232"/>
      <c r="HW257" s="232"/>
      <c r="HX257" s="232"/>
      <c r="HY257" s="232"/>
      <c r="HZ257" s="232"/>
    </row>
    <row r="258" spans="1:234" s="232" customFormat="1" ht="10.5" customHeight="1" thickBot="1">
      <c r="A258" s="473"/>
      <c r="B258" s="474"/>
      <c r="C258" s="297">
        <f>SUM(C243:C256)</f>
        <v>667</v>
      </c>
      <c r="D258" s="288">
        <f>SUM(D243:D256)</f>
        <v>561</v>
      </c>
      <c r="E258" s="233">
        <f aca="true" t="shared" si="80" ref="E258:J258">SUM(E243:E256)</f>
        <v>46</v>
      </c>
      <c r="F258" s="233">
        <f t="shared" si="80"/>
        <v>60</v>
      </c>
      <c r="G258" s="233">
        <f t="shared" si="80"/>
        <v>0</v>
      </c>
      <c r="H258" s="233">
        <f t="shared" si="80"/>
        <v>0</v>
      </c>
      <c r="I258" s="233">
        <f t="shared" si="80"/>
        <v>0</v>
      </c>
      <c r="J258" s="233">
        <f t="shared" si="80"/>
        <v>0</v>
      </c>
      <c r="K258" s="234"/>
      <c r="L258" s="235"/>
      <c r="M258" s="236"/>
      <c r="N258" s="237"/>
      <c r="O258" s="477"/>
      <c r="P258" s="478"/>
      <c r="Q258" s="238">
        <f>IF(C258=0,"",Q257/C258*60)</f>
        <v>10.701649175412292</v>
      </c>
      <c r="R258" s="239"/>
      <c r="S258" s="239"/>
      <c r="T258" s="240"/>
      <c r="U258" s="240"/>
      <c r="V258" s="235"/>
      <c r="W258" s="234"/>
      <c r="X258" s="237"/>
      <c r="Y258" s="241"/>
      <c r="Z258" s="314">
        <f>SUM(Z243:Z256)</f>
        <v>10.3</v>
      </c>
      <c r="AA258" s="315">
        <f>SUM(AA243:AA256)</f>
        <v>19.2</v>
      </c>
      <c r="AB258" s="288">
        <f>SUM(AB243:AB256)</f>
        <v>307</v>
      </c>
      <c r="AC258" s="288">
        <f aca="true" t="shared" si="81" ref="AC258:AI258">SUM(AC243:AC256)</f>
        <v>225</v>
      </c>
      <c r="AD258" s="288">
        <f t="shared" si="81"/>
        <v>50</v>
      </c>
      <c r="AE258" s="288">
        <f t="shared" si="81"/>
        <v>0</v>
      </c>
      <c r="AF258" s="288">
        <f t="shared" si="81"/>
        <v>12</v>
      </c>
      <c r="AG258" s="288">
        <f t="shared" si="81"/>
        <v>0</v>
      </c>
      <c r="AH258" s="288">
        <f t="shared" si="81"/>
        <v>0</v>
      </c>
      <c r="AI258" s="449">
        <f t="shared" si="81"/>
        <v>73</v>
      </c>
      <c r="AJ258" s="235"/>
      <c r="AK258" s="241"/>
      <c r="AL258" s="314"/>
      <c r="AM258" s="343"/>
      <c r="AN258" s="343"/>
      <c r="AO258" s="315"/>
      <c r="AP258" s="344"/>
      <c r="AQ258" s="368"/>
      <c r="AR258" s="242"/>
      <c r="AS258" s="242"/>
      <c r="AT258" s="242"/>
      <c r="AU258" s="242"/>
      <c r="AV258" s="242"/>
      <c r="AW258" s="242"/>
      <c r="AX258" s="242"/>
      <c r="AY258" s="242"/>
      <c r="AZ258" s="242"/>
      <c r="BA258" s="242"/>
      <c r="BB258" s="242"/>
      <c r="BC258" s="242"/>
      <c r="BD258" s="242"/>
      <c r="BE258" s="242"/>
      <c r="BF258" s="242"/>
      <c r="BG258" s="242"/>
      <c r="BH258" s="242"/>
      <c r="BI258" s="242"/>
      <c r="BJ258" s="242"/>
      <c r="BK258" s="242"/>
      <c r="BL258" s="242"/>
      <c r="BM258" s="242"/>
      <c r="BN258" s="242"/>
      <c r="BO258" s="242"/>
      <c r="BP258" s="242"/>
      <c r="BQ258" s="242"/>
      <c r="BR258" s="242"/>
      <c r="BS258" s="242"/>
      <c r="BT258" s="242"/>
      <c r="BU258" s="242"/>
      <c r="BV258" s="242"/>
      <c r="BW258" s="242"/>
      <c r="BX258" s="242"/>
      <c r="BY258" s="242"/>
      <c r="BZ258" s="242"/>
      <c r="CA258" s="242"/>
      <c r="CB258" s="242"/>
      <c r="CC258" s="242"/>
      <c r="CD258" s="242"/>
      <c r="CE258" s="242"/>
      <c r="CF258" s="242"/>
      <c r="CG258" s="242"/>
      <c r="CH258" s="242"/>
      <c r="CI258" s="242"/>
      <c r="CJ258" s="242"/>
      <c r="CK258" s="242"/>
      <c r="CL258" s="242"/>
      <c r="CM258" s="242"/>
      <c r="CN258" s="242"/>
      <c r="CO258" s="242"/>
      <c r="CP258" s="242"/>
      <c r="CQ258" s="242"/>
      <c r="CR258" s="242"/>
      <c r="CS258" s="242"/>
      <c r="CT258" s="242"/>
      <c r="CU258" s="242"/>
      <c r="CV258" s="242"/>
      <c r="CW258" s="242"/>
      <c r="CX258" s="242"/>
      <c r="CY258" s="242"/>
      <c r="CZ258" s="242"/>
      <c r="DA258" s="242"/>
      <c r="DB258" s="242"/>
      <c r="DC258" s="242"/>
      <c r="DD258" s="242"/>
      <c r="DE258" s="242"/>
      <c r="DF258" s="242"/>
      <c r="DG258" s="242"/>
      <c r="DH258" s="242"/>
      <c r="DI258" s="242"/>
      <c r="DJ258" s="242"/>
      <c r="DK258" s="242"/>
      <c r="DL258" s="242"/>
      <c r="DM258" s="242"/>
      <c r="DN258" s="242"/>
      <c r="DO258" s="242"/>
      <c r="DP258" s="242"/>
      <c r="DQ258" s="242"/>
      <c r="DR258" s="242"/>
      <c r="DS258" s="242"/>
      <c r="DT258" s="242"/>
      <c r="DU258" s="242"/>
      <c r="DV258" s="242"/>
      <c r="DW258" s="242"/>
      <c r="DX258" s="242"/>
      <c r="DY258" s="242"/>
      <c r="DZ258" s="242"/>
      <c r="EA258" s="242"/>
      <c r="EB258" s="242"/>
      <c r="EC258" s="242"/>
      <c r="ED258" s="242"/>
      <c r="EE258" s="242"/>
      <c r="EF258" s="242"/>
      <c r="EG258" s="242"/>
      <c r="EH258" s="242"/>
      <c r="EI258" s="242"/>
      <c r="EJ258" s="242"/>
      <c r="EK258" s="242"/>
      <c r="EL258" s="242"/>
      <c r="EM258" s="242"/>
      <c r="EN258" s="242"/>
      <c r="EO258" s="242"/>
      <c r="EP258" s="242"/>
      <c r="EQ258" s="242"/>
      <c r="ER258" s="242"/>
      <c r="ES258" s="242"/>
      <c r="ET258" s="242"/>
      <c r="EU258" s="242"/>
      <c r="EV258" s="242"/>
      <c r="EW258" s="242"/>
      <c r="EX258" s="242"/>
      <c r="EY258" s="242"/>
      <c r="EZ258" s="242"/>
      <c r="FA258" s="242"/>
      <c r="FB258" s="242"/>
      <c r="FC258" s="242"/>
      <c r="FD258" s="242"/>
      <c r="FE258" s="242"/>
      <c r="FF258" s="242"/>
      <c r="FG258" s="242"/>
      <c r="FH258" s="242"/>
      <c r="FI258" s="242"/>
      <c r="FJ258" s="242"/>
      <c r="FK258" s="242"/>
      <c r="FL258" s="242"/>
      <c r="FM258" s="242"/>
      <c r="FN258" s="242"/>
      <c r="FO258" s="242"/>
      <c r="FP258" s="242"/>
      <c r="FQ258" s="242"/>
      <c r="FR258" s="242"/>
      <c r="FS258" s="242"/>
      <c r="FT258" s="242"/>
      <c r="FU258" s="242"/>
      <c r="FV258" s="242"/>
      <c r="FW258" s="242"/>
      <c r="FX258" s="242"/>
      <c r="FY258" s="242"/>
      <c r="FZ258" s="242"/>
      <c r="GA258" s="242"/>
      <c r="GB258" s="242"/>
      <c r="GC258" s="242"/>
      <c r="GD258" s="242"/>
      <c r="GE258" s="242"/>
      <c r="GF258" s="242"/>
      <c r="GG258" s="242"/>
      <c r="GH258" s="242"/>
      <c r="GI258" s="242"/>
      <c r="GJ258" s="242"/>
      <c r="GK258" s="242"/>
      <c r="GL258" s="242"/>
      <c r="GM258" s="242"/>
      <c r="GN258" s="242"/>
      <c r="GO258" s="242"/>
      <c r="GP258" s="242"/>
      <c r="GQ258" s="242"/>
      <c r="GR258" s="242"/>
      <c r="GS258" s="242"/>
      <c r="GT258" s="242"/>
      <c r="GU258" s="242"/>
      <c r="GV258" s="242"/>
      <c r="GW258" s="242"/>
      <c r="GX258" s="242"/>
      <c r="GY258" s="242"/>
      <c r="GZ258" s="242"/>
      <c r="HA258" s="242"/>
      <c r="HB258" s="242"/>
      <c r="HC258" s="242"/>
      <c r="HD258" s="242"/>
      <c r="HE258" s="242"/>
      <c r="HF258" s="242"/>
      <c r="HG258" s="242"/>
      <c r="HH258" s="242"/>
      <c r="HI258" s="242"/>
      <c r="HJ258" s="242"/>
      <c r="HK258" s="242"/>
      <c r="HL258" s="242"/>
      <c r="HM258" s="242"/>
      <c r="HN258" s="242"/>
      <c r="HO258" s="242"/>
      <c r="HP258" s="242"/>
      <c r="HQ258" s="242"/>
      <c r="HR258" s="242"/>
      <c r="HS258" s="242"/>
      <c r="HT258" s="242"/>
      <c r="HU258" s="242"/>
      <c r="HV258" s="242"/>
      <c r="HW258" s="242"/>
      <c r="HX258" s="242"/>
      <c r="HY258" s="242"/>
      <c r="HZ258" s="242"/>
    </row>
    <row r="259" spans="1:234" s="242" customFormat="1" ht="10.5" customHeight="1" thickBot="1">
      <c r="A259" s="469" t="s">
        <v>51</v>
      </c>
      <c r="B259" s="470">
        <f>B255+1</f>
        <v>38768</v>
      </c>
      <c r="C259" s="293">
        <f>SUM(D259:J260)</f>
        <v>76</v>
      </c>
      <c r="D259" s="284">
        <v>45</v>
      </c>
      <c r="E259" s="80"/>
      <c r="F259" s="80">
        <v>4</v>
      </c>
      <c r="G259" s="80">
        <v>2</v>
      </c>
      <c r="H259" s="80"/>
      <c r="I259" s="80"/>
      <c r="J259" s="81"/>
      <c r="K259" s="28" t="s">
        <v>124</v>
      </c>
      <c r="L259" s="30">
        <v>9</v>
      </c>
      <c r="M259" s="82" t="s">
        <v>100</v>
      </c>
      <c r="N259" s="83">
        <v>11</v>
      </c>
      <c r="O259" s="214" t="s">
        <v>257</v>
      </c>
      <c r="P259" s="223"/>
      <c r="Q259" s="318">
        <f>SUM(R259:R260,T259:T260)+SUM(S259:S260)*1.5+SUM(U259:U260)/3+SUM(V259:V260)*0.6</f>
        <v>13.333333333333334</v>
      </c>
      <c r="R259" s="70"/>
      <c r="S259" s="70">
        <v>6</v>
      </c>
      <c r="T259" s="29">
        <v>1</v>
      </c>
      <c r="U259" s="29"/>
      <c r="V259" s="30"/>
      <c r="W259" s="28"/>
      <c r="X259" s="83"/>
      <c r="Y259" s="140"/>
      <c r="Z259" s="185"/>
      <c r="AA259" s="34">
        <v>5</v>
      </c>
      <c r="AB259" s="32">
        <v>10</v>
      </c>
      <c r="AC259" s="33">
        <v>41</v>
      </c>
      <c r="AD259" s="33"/>
      <c r="AE259" s="33"/>
      <c r="AF259" s="33"/>
      <c r="AG259" s="33"/>
      <c r="AH259" s="33"/>
      <c r="AI259" s="34"/>
      <c r="AJ259" s="30"/>
      <c r="AK259" s="180">
        <v>49</v>
      </c>
      <c r="AL259" s="185">
        <v>57</v>
      </c>
      <c r="AM259" s="33">
        <v>53</v>
      </c>
      <c r="AN259" s="351">
        <v>55</v>
      </c>
      <c r="AO259" s="34">
        <f>AN259-AK259</f>
        <v>6</v>
      </c>
      <c r="AP259" s="352"/>
      <c r="AQ259" s="489" t="s">
        <v>505</v>
      </c>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c r="EQ259" s="59"/>
      <c r="ER259" s="59"/>
      <c r="ES259" s="59"/>
      <c r="ET259" s="59"/>
      <c r="EU259" s="59"/>
      <c r="EV259" s="59"/>
      <c r="EW259" s="59"/>
      <c r="EX259" s="59"/>
      <c r="EY259" s="59"/>
      <c r="EZ259" s="59"/>
      <c r="FA259" s="59"/>
      <c r="FB259" s="59"/>
      <c r="FC259" s="59"/>
      <c r="FD259" s="59"/>
      <c r="FE259" s="59"/>
      <c r="FF259" s="59"/>
      <c r="FG259" s="59"/>
      <c r="FH259" s="59"/>
      <c r="FI259" s="59"/>
      <c r="FJ259" s="59"/>
      <c r="FK259" s="59"/>
      <c r="FL259" s="59"/>
      <c r="FM259" s="59"/>
      <c r="FN259" s="59"/>
      <c r="FO259" s="59"/>
      <c r="FP259" s="59"/>
      <c r="FQ259" s="59"/>
      <c r="FR259" s="59"/>
      <c r="FS259" s="59"/>
      <c r="FT259" s="59"/>
      <c r="FU259" s="59"/>
      <c r="FV259" s="59"/>
      <c r="FW259" s="59"/>
      <c r="FX259" s="59"/>
      <c r="FY259" s="59"/>
      <c r="FZ259" s="59"/>
      <c r="GA259" s="59"/>
      <c r="GB259" s="59"/>
      <c r="GC259" s="59"/>
      <c r="GD259" s="59"/>
      <c r="GE259" s="59"/>
      <c r="GF259" s="59"/>
      <c r="GG259" s="59"/>
      <c r="GH259" s="59"/>
      <c r="GI259" s="59"/>
      <c r="GJ259" s="59"/>
      <c r="GK259" s="59"/>
      <c r="GL259" s="59"/>
      <c r="GM259" s="59"/>
      <c r="GN259" s="59"/>
      <c r="GO259" s="59"/>
      <c r="GP259" s="59"/>
      <c r="GQ259" s="59"/>
      <c r="GR259" s="59"/>
      <c r="GS259" s="59"/>
      <c r="GT259" s="59"/>
      <c r="GU259" s="59"/>
      <c r="GV259" s="59"/>
      <c r="GW259" s="59"/>
      <c r="GX259" s="59"/>
      <c r="GY259" s="59"/>
      <c r="GZ259" s="59"/>
      <c r="HA259" s="59"/>
      <c r="HB259" s="59"/>
      <c r="HC259" s="59"/>
      <c r="HD259" s="59"/>
      <c r="HE259" s="59"/>
      <c r="HF259" s="59"/>
      <c r="HG259" s="59"/>
      <c r="HH259" s="59"/>
      <c r="HI259" s="59"/>
      <c r="HJ259" s="59"/>
      <c r="HK259" s="59"/>
      <c r="HL259" s="59"/>
      <c r="HM259" s="59"/>
      <c r="HN259" s="59"/>
      <c r="HO259" s="59"/>
      <c r="HP259" s="59"/>
      <c r="HQ259" s="59"/>
      <c r="HR259" s="59"/>
      <c r="HS259" s="59"/>
      <c r="HT259" s="59"/>
      <c r="HU259" s="59"/>
      <c r="HV259" s="59"/>
      <c r="HW259" s="59"/>
      <c r="HX259" s="59"/>
      <c r="HY259" s="59"/>
      <c r="HZ259" s="59"/>
    </row>
    <row r="260" spans="1:234" ht="10.5" customHeight="1">
      <c r="A260" s="467"/>
      <c r="B260" s="468"/>
      <c r="C260" s="292"/>
      <c r="D260" s="283">
        <v>25</v>
      </c>
      <c r="E260" s="87"/>
      <c r="F260" s="87"/>
      <c r="G260" s="87"/>
      <c r="H260" s="87"/>
      <c r="I260" s="87"/>
      <c r="J260" s="88"/>
      <c r="K260" s="89"/>
      <c r="L260" s="90">
        <v>7</v>
      </c>
      <c r="M260" s="91" t="s">
        <v>97</v>
      </c>
      <c r="N260" s="92">
        <v>19</v>
      </c>
      <c r="O260" s="215" t="s">
        <v>27</v>
      </c>
      <c r="P260" s="224"/>
      <c r="Q260" s="319"/>
      <c r="R260" s="93"/>
      <c r="S260" s="93"/>
      <c r="T260" s="94"/>
      <c r="U260" s="94">
        <v>10</v>
      </c>
      <c r="V260" s="90"/>
      <c r="W260" s="89"/>
      <c r="X260" s="92"/>
      <c r="Y260" s="182"/>
      <c r="Z260" s="184"/>
      <c r="AA260" s="306"/>
      <c r="AB260" s="442"/>
      <c r="AC260" s="349"/>
      <c r="AD260" s="349"/>
      <c r="AE260" s="349"/>
      <c r="AF260" s="349">
        <v>25</v>
      </c>
      <c r="AG260" s="349"/>
      <c r="AH260" s="349"/>
      <c r="AI260" s="306"/>
      <c r="AJ260" s="90">
        <v>8</v>
      </c>
      <c r="AK260" s="182"/>
      <c r="AL260" s="184"/>
      <c r="AM260" s="349"/>
      <c r="AN260" s="349"/>
      <c r="AO260" s="306"/>
      <c r="AP260" s="350"/>
      <c r="AQ260" s="490"/>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c r="CK260" s="95"/>
      <c r="CL260" s="95"/>
      <c r="CM260" s="95"/>
      <c r="CN260" s="95"/>
      <c r="CO260" s="95"/>
      <c r="CP260" s="95"/>
      <c r="CQ260" s="95"/>
      <c r="CR260" s="95"/>
      <c r="CS260" s="95"/>
      <c r="CT260" s="95"/>
      <c r="CU260" s="95"/>
      <c r="CV260" s="95"/>
      <c r="CW260" s="95"/>
      <c r="CX260" s="95"/>
      <c r="CY260" s="95"/>
      <c r="CZ260" s="95"/>
      <c r="DA260" s="95"/>
      <c r="DB260" s="95"/>
      <c r="DC260" s="95"/>
      <c r="DD260" s="95"/>
      <c r="DE260" s="95"/>
      <c r="DF260" s="95"/>
      <c r="DG260" s="95"/>
      <c r="DH260" s="95"/>
      <c r="DI260" s="95"/>
      <c r="DJ260" s="95"/>
      <c r="DK260" s="95"/>
      <c r="DL260" s="95"/>
      <c r="DM260" s="95"/>
      <c r="DN260" s="95"/>
      <c r="DO260" s="95"/>
      <c r="DP260" s="95"/>
      <c r="DQ260" s="95"/>
      <c r="DR260" s="95"/>
      <c r="DS260" s="95"/>
      <c r="DT260" s="95"/>
      <c r="DU260" s="95"/>
      <c r="DV260" s="95"/>
      <c r="DW260" s="95"/>
      <c r="DX260" s="95"/>
      <c r="DY260" s="95"/>
      <c r="DZ260" s="95"/>
      <c r="EA260" s="95"/>
      <c r="EB260" s="95"/>
      <c r="EC260" s="95"/>
      <c r="ED260" s="95"/>
      <c r="EE260" s="95"/>
      <c r="EF260" s="95"/>
      <c r="EG260" s="95"/>
      <c r="EH260" s="95"/>
      <c r="EI260" s="95"/>
      <c r="EJ260" s="95"/>
      <c r="EK260" s="95"/>
      <c r="EL260" s="95"/>
      <c r="EM260" s="95"/>
      <c r="EN260" s="95"/>
      <c r="EO260" s="95"/>
      <c r="EP260" s="95"/>
      <c r="EQ260" s="95"/>
      <c r="ER260" s="95"/>
      <c r="ES260" s="95"/>
      <c r="ET260" s="95"/>
      <c r="EU260" s="95"/>
      <c r="EV260" s="95"/>
      <c r="EW260" s="95"/>
      <c r="EX260" s="95"/>
      <c r="EY260" s="95"/>
      <c r="EZ260" s="95"/>
      <c r="FA260" s="95"/>
      <c r="FB260" s="95"/>
      <c r="FC260" s="95"/>
      <c r="FD260" s="95"/>
      <c r="FE260" s="95"/>
      <c r="FF260" s="95"/>
      <c r="FG260" s="95"/>
      <c r="FH260" s="95"/>
      <c r="FI260" s="95"/>
      <c r="FJ260" s="95"/>
      <c r="FK260" s="95"/>
      <c r="FL260" s="95"/>
      <c r="FM260" s="95"/>
      <c r="FN260" s="95"/>
      <c r="FO260" s="95"/>
      <c r="FP260" s="95"/>
      <c r="FQ260" s="95"/>
      <c r="FR260" s="95"/>
      <c r="FS260" s="95"/>
      <c r="FT260" s="95"/>
      <c r="FU260" s="95"/>
      <c r="FV260" s="95"/>
      <c r="FW260" s="95"/>
      <c r="FX260" s="95"/>
      <c r="FY260" s="95"/>
      <c r="FZ260" s="95"/>
      <c r="GA260" s="95"/>
      <c r="GB260" s="95"/>
      <c r="GC260" s="95"/>
      <c r="GD260" s="95"/>
      <c r="GE260" s="95"/>
      <c r="GF260" s="95"/>
      <c r="GG260" s="95"/>
      <c r="GH260" s="95"/>
      <c r="GI260" s="95"/>
      <c r="GJ260" s="95"/>
      <c r="GK260" s="95"/>
      <c r="GL260" s="95"/>
      <c r="GM260" s="95"/>
      <c r="GN260" s="95"/>
      <c r="GO260" s="95"/>
      <c r="GP260" s="95"/>
      <c r="GQ260" s="95"/>
      <c r="GR260" s="95"/>
      <c r="GS260" s="95"/>
      <c r="GT260" s="95"/>
      <c r="GU260" s="95"/>
      <c r="GV260" s="95"/>
      <c r="GW260" s="95"/>
      <c r="GX260" s="95"/>
      <c r="GY260" s="95"/>
      <c r="GZ260" s="95"/>
      <c r="HA260" s="95"/>
      <c r="HB260" s="95"/>
      <c r="HC260" s="95"/>
      <c r="HD260" s="95"/>
      <c r="HE260" s="95"/>
      <c r="HF260" s="95"/>
      <c r="HG260" s="95"/>
      <c r="HH260" s="95"/>
      <c r="HI260" s="95"/>
      <c r="HJ260" s="95"/>
      <c r="HK260" s="95"/>
      <c r="HL260" s="95"/>
      <c r="HM260" s="95"/>
      <c r="HN260" s="95"/>
      <c r="HO260" s="95"/>
      <c r="HP260" s="95"/>
      <c r="HQ260" s="95"/>
      <c r="HR260" s="95"/>
      <c r="HS260" s="95"/>
      <c r="HT260" s="95"/>
      <c r="HU260" s="95"/>
      <c r="HV260" s="95"/>
      <c r="HW260" s="95"/>
      <c r="HX260" s="95"/>
      <c r="HY260" s="95"/>
      <c r="HZ260" s="95"/>
    </row>
    <row r="261" spans="1:234" s="95" customFormat="1" ht="10.5" customHeight="1">
      <c r="A261" s="463" t="s">
        <v>59</v>
      </c>
      <c r="B261" s="465">
        <f>B259+1</f>
        <v>38769</v>
      </c>
      <c r="C261" s="293">
        <f>SUM(D261:J262)</f>
        <v>195</v>
      </c>
      <c r="D261" s="284">
        <f>15+35+65</f>
        <v>115</v>
      </c>
      <c r="E261" s="80"/>
      <c r="F261" s="80"/>
      <c r="G261" s="80"/>
      <c r="H261" s="80"/>
      <c r="I261" s="80"/>
      <c r="J261" s="81"/>
      <c r="K261" s="459" t="s">
        <v>187</v>
      </c>
      <c r="L261" s="99" t="s">
        <v>643</v>
      </c>
      <c r="M261" s="82" t="s">
        <v>131</v>
      </c>
      <c r="N261" s="83" t="s">
        <v>97</v>
      </c>
      <c r="O261" s="457" t="s">
        <v>50</v>
      </c>
      <c r="P261" s="221" t="s">
        <v>256</v>
      </c>
      <c r="Q261" s="318">
        <f>SUM(R261:R262,T261:T262)+SUM(S261:S262)*1.5+SUM(U261:U262)/3+SUM(V261:V262)*0.6</f>
        <v>25</v>
      </c>
      <c r="R261" s="70"/>
      <c r="S261" s="70">
        <v>2</v>
      </c>
      <c r="T261" s="29">
        <v>7</v>
      </c>
      <c r="U261" s="29"/>
      <c r="V261" s="30"/>
      <c r="W261" s="28">
        <v>120</v>
      </c>
      <c r="X261" s="83"/>
      <c r="Y261" s="140"/>
      <c r="Z261" s="185"/>
      <c r="AA261" s="34"/>
      <c r="AB261" s="32">
        <f>15+35</f>
        <v>50</v>
      </c>
      <c r="AC261" s="33"/>
      <c r="AD261" s="33"/>
      <c r="AE261" s="33"/>
      <c r="AF261" s="33"/>
      <c r="AG261" s="33"/>
      <c r="AH261" s="33"/>
      <c r="AI261" s="34">
        <v>65</v>
      </c>
      <c r="AJ261" s="30" t="s">
        <v>548</v>
      </c>
      <c r="AK261" s="180">
        <v>48</v>
      </c>
      <c r="AL261" s="185">
        <v>61</v>
      </c>
      <c r="AM261" s="33">
        <v>51</v>
      </c>
      <c r="AN261" s="33">
        <v>51</v>
      </c>
      <c r="AO261" s="34">
        <f>AN261-AK261</f>
        <v>3</v>
      </c>
      <c r="AP261" s="352"/>
      <c r="AQ261" s="491" t="s">
        <v>506</v>
      </c>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c r="FK261" s="59"/>
      <c r="FL261" s="59"/>
      <c r="FM261" s="59"/>
      <c r="FN261" s="59"/>
      <c r="FO261" s="59"/>
      <c r="FP261" s="59"/>
      <c r="FQ261" s="59"/>
      <c r="FR261" s="59"/>
      <c r="FS261" s="59"/>
      <c r="FT261" s="59"/>
      <c r="FU261" s="59"/>
      <c r="FV261" s="59"/>
      <c r="FW261" s="59"/>
      <c r="FX261" s="59"/>
      <c r="FY261" s="59"/>
      <c r="FZ261" s="59"/>
      <c r="GA261" s="59"/>
      <c r="GB261" s="59"/>
      <c r="GC261" s="59"/>
      <c r="GD261" s="59"/>
      <c r="GE261" s="59"/>
      <c r="GF261" s="59"/>
      <c r="GG261" s="59"/>
      <c r="GH261" s="59"/>
      <c r="GI261" s="59"/>
      <c r="GJ261" s="59"/>
      <c r="GK261" s="59"/>
      <c r="GL261" s="59"/>
      <c r="GM261" s="59"/>
      <c r="GN261" s="59"/>
      <c r="GO261" s="59"/>
      <c r="GP261" s="59"/>
      <c r="GQ261" s="59"/>
      <c r="GR261" s="59"/>
      <c r="GS261" s="59"/>
      <c r="GT261" s="59"/>
      <c r="GU261" s="59"/>
      <c r="GV261" s="59"/>
      <c r="GW261" s="59"/>
      <c r="GX261" s="59"/>
      <c r="GY261" s="59"/>
      <c r="GZ261" s="59"/>
      <c r="HA261" s="59"/>
      <c r="HB261" s="59"/>
      <c r="HC261" s="59"/>
      <c r="HD261" s="59"/>
      <c r="HE261" s="59"/>
      <c r="HF261" s="59"/>
      <c r="HG261" s="59"/>
      <c r="HH261" s="59"/>
      <c r="HI261" s="59"/>
      <c r="HJ261" s="59"/>
      <c r="HK261" s="59"/>
      <c r="HL261" s="59"/>
      <c r="HM261" s="59"/>
      <c r="HN261" s="59"/>
      <c r="HO261" s="59"/>
      <c r="HP261" s="59"/>
      <c r="HQ261" s="59"/>
      <c r="HR261" s="59"/>
      <c r="HS261" s="59"/>
      <c r="HT261" s="59"/>
      <c r="HU261" s="59"/>
      <c r="HV261" s="59"/>
      <c r="HW261" s="59"/>
      <c r="HX261" s="59"/>
      <c r="HY261" s="59"/>
      <c r="HZ261" s="59"/>
    </row>
    <row r="262" spans="1:234" ht="10.5" customHeight="1">
      <c r="A262" s="467"/>
      <c r="B262" s="468"/>
      <c r="C262" s="292"/>
      <c r="D262" s="283">
        <v>61</v>
      </c>
      <c r="E262" s="87">
        <v>16</v>
      </c>
      <c r="F262" s="87">
        <v>3</v>
      </c>
      <c r="G262" s="87"/>
      <c r="H262" s="87"/>
      <c r="I262" s="87"/>
      <c r="J262" s="88"/>
      <c r="K262" s="89" t="s">
        <v>124</v>
      </c>
      <c r="L262" s="90">
        <v>9</v>
      </c>
      <c r="M262" s="91" t="s">
        <v>100</v>
      </c>
      <c r="N262" s="92">
        <v>11</v>
      </c>
      <c r="O262" s="212" t="s">
        <v>258</v>
      </c>
      <c r="P262" s="222"/>
      <c r="Q262" s="319"/>
      <c r="R262" s="93"/>
      <c r="S262" s="93">
        <v>8</v>
      </c>
      <c r="T262" s="94">
        <v>3</v>
      </c>
      <c r="U262" s="94"/>
      <c r="V262" s="90"/>
      <c r="W262" s="89">
        <v>143</v>
      </c>
      <c r="X262" s="92"/>
      <c r="Y262" s="182"/>
      <c r="Z262" s="184"/>
      <c r="AA262" s="306">
        <v>7.4</v>
      </c>
      <c r="AB262" s="442">
        <v>18</v>
      </c>
      <c r="AC262" s="349">
        <v>62</v>
      </c>
      <c r="AD262" s="349"/>
      <c r="AE262" s="349"/>
      <c r="AF262" s="349"/>
      <c r="AG262" s="349"/>
      <c r="AH262" s="349"/>
      <c r="AI262" s="306"/>
      <c r="AJ262" s="90">
        <v>7</v>
      </c>
      <c r="AK262" s="182"/>
      <c r="AL262" s="184"/>
      <c r="AM262" s="349"/>
      <c r="AN262" s="349"/>
      <c r="AO262" s="306"/>
      <c r="AP262" s="350">
        <v>1</v>
      </c>
      <c r="AQ262" s="490"/>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c r="CK262" s="95"/>
      <c r="CL262" s="95"/>
      <c r="CM262" s="95"/>
      <c r="CN262" s="95"/>
      <c r="CO262" s="95"/>
      <c r="CP262" s="95"/>
      <c r="CQ262" s="95"/>
      <c r="CR262" s="95"/>
      <c r="CS262" s="95"/>
      <c r="CT262" s="95"/>
      <c r="CU262" s="95"/>
      <c r="CV262" s="95"/>
      <c r="CW262" s="95"/>
      <c r="CX262" s="95"/>
      <c r="CY262" s="95"/>
      <c r="CZ262" s="95"/>
      <c r="DA262" s="95"/>
      <c r="DB262" s="95"/>
      <c r="DC262" s="95"/>
      <c r="DD262" s="95"/>
      <c r="DE262" s="95"/>
      <c r="DF262" s="95"/>
      <c r="DG262" s="95"/>
      <c r="DH262" s="95"/>
      <c r="DI262" s="95"/>
      <c r="DJ262" s="95"/>
      <c r="DK262" s="95"/>
      <c r="DL262" s="95"/>
      <c r="DM262" s="95"/>
      <c r="DN262" s="95"/>
      <c r="DO262" s="95"/>
      <c r="DP262" s="95"/>
      <c r="DQ262" s="95"/>
      <c r="DR262" s="95"/>
      <c r="DS262" s="95"/>
      <c r="DT262" s="95"/>
      <c r="DU262" s="95"/>
      <c r="DV262" s="95"/>
      <c r="DW262" s="95"/>
      <c r="DX262" s="95"/>
      <c r="DY262" s="95"/>
      <c r="DZ262" s="95"/>
      <c r="EA262" s="95"/>
      <c r="EB262" s="95"/>
      <c r="EC262" s="95"/>
      <c r="ED262" s="95"/>
      <c r="EE262" s="95"/>
      <c r="EF262" s="95"/>
      <c r="EG262" s="95"/>
      <c r="EH262" s="95"/>
      <c r="EI262" s="95"/>
      <c r="EJ262" s="95"/>
      <c r="EK262" s="95"/>
      <c r="EL262" s="95"/>
      <c r="EM262" s="95"/>
      <c r="EN262" s="95"/>
      <c r="EO262" s="95"/>
      <c r="EP262" s="95"/>
      <c r="EQ262" s="95"/>
      <c r="ER262" s="95"/>
      <c r="ES262" s="95"/>
      <c r="ET262" s="95"/>
      <c r="EU262" s="95"/>
      <c r="EV262" s="95"/>
      <c r="EW262" s="95"/>
      <c r="EX262" s="95"/>
      <c r="EY262" s="95"/>
      <c r="EZ262" s="95"/>
      <c r="FA262" s="95"/>
      <c r="FB262" s="95"/>
      <c r="FC262" s="95"/>
      <c r="FD262" s="95"/>
      <c r="FE262" s="95"/>
      <c r="FF262" s="95"/>
      <c r="FG262" s="95"/>
      <c r="FH262" s="95"/>
      <c r="FI262" s="95"/>
      <c r="FJ262" s="95"/>
      <c r="FK262" s="95"/>
      <c r="FL262" s="95"/>
      <c r="FM262" s="95"/>
      <c r="FN262" s="95"/>
      <c r="FO262" s="95"/>
      <c r="FP262" s="95"/>
      <c r="FQ262" s="95"/>
      <c r="FR262" s="95"/>
      <c r="FS262" s="95"/>
      <c r="FT262" s="95"/>
      <c r="FU262" s="95"/>
      <c r="FV262" s="95"/>
      <c r="FW262" s="95"/>
      <c r="FX262" s="95"/>
      <c r="FY262" s="95"/>
      <c r="FZ262" s="95"/>
      <c r="GA262" s="95"/>
      <c r="GB262" s="95"/>
      <c r="GC262" s="95"/>
      <c r="GD262" s="95"/>
      <c r="GE262" s="95"/>
      <c r="GF262" s="95"/>
      <c r="GG262" s="95"/>
      <c r="GH262" s="95"/>
      <c r="GI262" s="95"/>
      <c r="GJ262" s="95"/>
      <c r="GK262" s="95"/>
      <c r="GL262" s="95"/>
      <c r="GM262" s="95"/>
      <c r="GN262" s="95"/>
      <c r="GO262" s="95"/>
      <c r="GP262" s="95"/>
      <c r="GQ262" s="95"/>
      <c r="GR262" s="95"/>
      <c r="GS262" s="95"/>
      <c r="GT262" s="95"/>
      <c r="GU262" s="95"/>
      <c r="GV262" s="95"/>
      <c r="GW262" s="95"/>
      <c r="GX262" s="95"/>
      <c r="GY262" s="95"/>
      <c r="GZ262" s="95"/>
      <c r="HA262" s="95"/>
      <c r="HB262" s="95"/>
      <c r="HC262" s="95"/>
      <c r="HD262" s="95"/>
      <c r="HE262" s="95"/>
      <c r="HF262" s="95"/>
      <c r="HG262" s="95"/>
      <c r="HH262" s="95"/>
      <c r="HI262" s="95"/>
      <c r="HJ262" s="95"/>
      <c r="HK262" s="95"/>
      <c r="HL262" s="95"/>
      <c r="HM262" s="95"/>
      <c r="HN262" s="95"/>
      <c r="HO262" s="95"/>
      <c r="HP262" s="95"/>
      <c r="HQ262" s="95"/>
      <c r="HR262" s="95"/>
      <c r="HS262" s="95"/>
      <c r="HT262" s="95"/>
      <c r="HU262" s="95"/>
      <c r="HV262" s="95"/>
      <c r="HW262" s="95"/>
      <c r="HX262" s="95"/>
      <c r="HY262" s="95"/>
      <c r="HZ262" s="95"/>
    </row>
    <row r="263" spans="1:234" s="95" customFormat="1" ht="10.5" customHeight="1">
      <c r="A263" s="463" t="s">
        <v>60</v>
      </c>
      <c r="B263" s="465">
        <f>B261+1</f>
        <v>38770</v>
      </c>
      <c r="C263" s="293">
        <f>SUM(D263:J264)</f>
        <v>175</v>
      </c>
      <c r="D263" s="284">
        <v>20</v>
      </c>
      <c r="E263" s="80"/>
      <c r="F263" s="80"/>
      <c r="G263" s="80"/>
      <c r="H263" s="80"/>
      <c r="I263" s="80"/>
      <c r="J263" s="81"/>
      <c r="K263" s="28" t="s">
        <v>187</v>
      </c>
      <c r="L263" s="30">
        <v>9</v>
      </c>
      <c r="M263" s="82" t="s">
        <v>131</v>
      </c>
      <c r="N263" s="83">
        <v>8</v>
      </c>
      <c r="O263" s="211" t="s">
        <v>50</v>
      </c>
      <c r="P263" s="221"/>
      <c r="Q263" s="318">
        <f>SUM(R263:R264,T263:T264)+SUM(S263:S264)*1.5+SUM(U263:U264)/3+SUM(V263:V264)*0.6</f>
        <v>33</v>
      </c>
      <c r="R263" s="70"/>
      <c r="S263" s="70"/>
      <c r="T263" s="29">
        <v>4</v>
      </c>
      <c r="U263" s="29"/>
      <c r="V263" s="30"/>
      <c r="W263" s="28"/>
      <c r="X263" s="83"/>
      <c r="Y263" s="140"/>
      <c r="Z263" s="185"/>
      <c r="AA263" s="34"/>
      <c r="AB263" s="32">
        <v>20</v>
      </c>
      <c r="AC263" s="33"/>
      <c r="AD263" s="33"/>
      <c r="AE263" s="33"/>
      <c r="AF263" s="33"/>
      <c r="AG263" s="33"/>
      <c r="AH263" s="33"/>
      <c r="AI263" s="34"/>
      <c r="AJ263" s="30"/>
      <c r="AK263" s="180">
        <v>41</v>
      </c>
      <c r="AL263" s="185">
        <v>54</v>
      </c>
      <c r="AM263" s="33">
        <v>44</v>
      </c>
      <c r="AN263" s="33">
        <v>46</v>
      </c>
      <c r="AO263" s="34">
        <f>AN263-AK263</f>
        <v>5</v>
      </c>
      <c r="AP263" s="352"/>
      <c r="AQ263" s="491" t="s">
        <v>507</v>
      </c>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c r="EQ263" s="59"/>
      <c r="ER263" s="59"/>
      <c r="ES263" s="59"/>
      <c r="ET263" s="59"/>
      <c r="EU263" s="59"/>
      <c r="EV263" s="59"/>
      <c r="EW263" s="59"/>
      <c r="EX263" s="59"/>
      <c r="EY263" s="59"/>
      <c r="EZ263" s="59"/>
      <c r="FA263" s="59"/>
      <c r="FB263" s="59"/>
      <c r="FC263" s="59"/>
      <c r="FD263" s="59"/>
      <c r="FE263" s="59"/>
      <c r="FF263" s="59"/>
      <c r="FG263" s="59"/>
      <c r="FH263" s="59"/>
      <c r="FI263" s="59"/>
      <c r="FJ263" s="59"/>
      <c r="FK263" s="59"/>
      <c r="FL263" s="59"/>
      <c r="FM263" s="59"/>
      <c r="FN263" s="59"/>
      <c r="FO263" s="59"/>
      <c r="FP263" s="59"/>
      <c r="FQ263" s="59"/>
      <c r="FR263" s="59"/>
      <c r="FS263" s="59"/>
      <c r="FT263" s="59"/>
      <c r="FU263" s="59"/>
      <c r="FV263" s="59"/>
      <c r="FW263" s="59"/>
      <c r="FX263" s="59"/>
      <c r="FY263" s="59"/>
      <c r="FZ263" s="59"/>
      <c r="GA263" s="59"/>
      <c r="GB263" s="59"/>
      <c r="GC263" s="59"/>
      <c r="GD263" s="59"/>
      <c r="GE263" s="59"/>
      <c r="GF263" s="59"/>
      <c r="GG263" s="59"/>
      <c r="GH263" s="59"/>
      <c r="GI263" s="59"/>
      <c r="GJ263" s="59"/>
      <c r="GK263" s="59"/>
      <c r="GL263" s="59"/>
      <c r="GM263" s="59"/>
      <c r="GN263" s="59"/>
      <c r="GO263" s="59"/>
      <c r="GP263" s="59"/>
      <c r="GQ263" s="59"/>
      <c r="GR263" s="59"/>
      <c r="GS263" s="59"/>
      <c r="GT263" s="59"/>
      <c r="GU263" s="59"/>
      <c r="GV263" s="59"/>
      <c r="GW263" s="59"/>
      <c r="GX263" s="59"/>
      <c r="GY263" s="59"/>
      <c r="GZ263" s="59"/>
      <c r="HA263" s="59"/>
      <c r="HB263" s="59"/>
      <c r="HC263" s="59"/>
      <c r="HD263" s="59"/>
      <c r="HE263" s="59"/>
      <c r="HF263" s="59"/>
      <c r="HG263" s="59"/>
      <c r="HH263" s="59"/>
      <c r="HI263" s="59"/>
      <c r="HJ263" s="59"/>
      <c r="HK263" s="59"/>
      <c r="HL263" s="59"/>
      <c r="HM263" s="59"/>
      <c r="HN263" s="59"/>
      <c r="HO263" s="59"/>
      <c r="HP263" s="59"/>
      <c r="HQ263" s="59"/>
      <c r="HR263" s="59"/>
      <c r="HS263" s="59"/>
      <c r="HT263" s="59"/>
      <c r="HU263" s="59"/>
      <c r="HV263" s="59"/>
      <c r="HW263" s="59"/>
      <c r="HX263" s="59"/>
      <c r="HY263" s="59"/>
      <c r="HZ263" s="59"/>
    </row>
    <row r="264" spans="1:234" ht="10.5" customHeight="1">
      <c r="A264" s="467"/>
      <c r="B264" s="468"/>
      <c r="C264" s="294"/>
      <c r="D264" s="283">
        <v>150</v>
      </c>
      <c r="E264" s="87">
        <v>5</v>
      </c>
      <c r="F264" s="87"/>
      <c r="G264" s="87"/>
      <c r="H264" s="87"/>
      <c r="I264" s="87"/>
      <c r="J264" s="88"/>
      <c r="K264" s="89" t="s">
        <v>260</v>
      </c>
      <c r="L264" s="90">
        <v>8</v>
      </c>
      <c r="M264" s="91" t="s">
        <v>100</v>
      </c>
      <c r="N264" s="92">
        <v>11</v>
      </c>
      <c r="O264" s="212" t="s">
        <v>259</v>
      </c>
      <c r="P264" s="222"/>
      <c r="Q264" s="319"/>
      <c r="R264" s="93"/>
      <c r="S264" s="93">
        <v>12</v>
      </c>
      <c r="T264" s="94">
        <v>11</v>
      </c>
      <c r="U264" s="94"/>
      <c r="V264" s="90"/>
      <c r="W264" s="89">
        <v>122</v>
      </c>
      <c r="X264" s="92"/>
      <c r="Y264" s="182"/>
      <c r="Z264" s="184"/>
      <c r="AA264" s="306">
        <v>12.4</v>
      </c>
      <c r="AB264" s="442">
        <v>43</v>
      </c>
      <c r="AC264" s="349">
        <v>112</v>
      </c>
      <c r="AD264" s="349"/>
      <c r="AE264" s="349"/>
      <c r="AF264" s="349"/>
      <c r="AG264" s="349"/>
      <c r="AH264" s="349"/>
      <c r="AI264" s="306"/>
      <c r="AJ264" s="90">
        <v>8</v>
      </c>
      <c r="AK264" s="182"/>
      <c r="AL264" s="184"/>
      <c r="AM264" s="349"/>
      <c r="AN264" s="349"/>
      <c r="AO264" s="306"/>
      <c r="AP264" s="350">
        <v>7</v>
      </c>
      <c r="AQ264" s="490"/>
      <c r="AR264" s="95"/>
      <c r="AS264" s="95"/>
      <c r="AT264" s="95"/>
      <c r="AU264" s="95"/>
      <c r="AV264" s="95"/>
      <c r="AW264" s="95"/>
      <c r="AX264" s="95"/>
      <c r="AY264" s="95"/>
      <c r="AZ264" s="95"/>
      <c r="BA264" s="95"/>
      <c r="BB264" s="95"/>
      <c r="BC264" s="95"/>
      <c r="BD264" s="95"/>
      <c r="BE264" s="95"/>
      <c r="BF264" s="95"/>
      <c r="BG264" s="95"/>
      <c r="BH264" s="95"/>
      <c r="BI264" s="95"/>
      <c r="BJ264" s="95"/>
      <c r="BK264" s="95"/>
      <c r="BL264" s="95"/>
      <c r="BM264" s="95"/>
      <c r="BN264" s="95"/>
      <c r="BO264" s="95"/>
      <c r="BP264" s="95"/>
      <c r="BQ264" s="95"/>
      <c r="BR264" s="95"/>
      <c r="BS264" s="95"/>
      <c r="BT264" s="95"/>
      <c r="BU264" s="95"/>
      <c r="BV264" s="95"/>
      <c r="BW264" s="95"/>
      <c r="BX264" s="95"/>
      <c r="BY264" s="95"/>
      <c r="BZ264" s="95"/>
      <c r="CA264" s="95"/>
      <c r="CB264" s="95"/>
      <c r="CC264" s="95"/>
      <c r="CD264" s="95"/>
      <c r="CE264" s="95"/>
      <c r="CF264" s="95"/>
      <c r="CG264" s="95"/>
      <c r="CH264" s="95"/>
      <c r="CI264" s="95"/>
      <c r="CJ264" s="95"/>
      <c r="CK264" s="95"/>
      <c r="CL264" s="95"/>
      <c r="CM264" s="95"/>
      <c r="CN264" s="95"/>
      <c r="CO264" s="95"/>
      <c r="CP264" s="95"/>
      <c r="CQ264" s="95"/>
      <c r="CR264" s="95"/>
      <c r="CS264" s="95"/>
      <c r="CT264" s="95"/>
      <c r="CU264" s="95"/>
      <c r="CV264" s="95"/>
      <c r="CW264" s="95"/>
      <c r="CX264" s="95"/>
      <c r="CY264" s="95"/>
      <c r="CZ264" s="95"/>
      <c r="DA264" s="95"/>
      <c r="DB264" s="95"/>
      <c r="DC264" s="95"/>
      <c r="DD264" s="95"/>
      <c r="DE264" s="95"/>
      <c r="DF264" s="95"/>
      <c r="DG264" s="95"/>
      <c r="DH264" s="95"/>
      <c r="DI264" s="95"/>
      <c r="DJ264" s="95"/>
      <c r="DK264" s="95"/>
      <c r="DL264" s="95"/>
      <c r="DM264" s="95"/>
      <c r="DN264" s="95"/>
      <c r="DO264" s="95"/>
      <c r="DP264" s="95"/>
      <c r="DQ264" s="95"/>
      <c r="DR264" s="95"/>
      <c r="DS264" s="95"/>
      <c r="DT264" s="95"/>
      <c r="DU264" s="95"/>
      <c r="DV264" s="95"/>
      <c r="DW264" s="95"/>
      <c r="DX264" s="95"/>
      <c r="DY264" s="95"/>
      <c r="DZ264" s="95"/>
      <c r="EA264" s="95"/>
      <c r="EB264" s="95"/>
      <c r="EC264" s="95"/>
      <c r="ED264" s="95"/>
      <c r="EE264" s="95"/>
      <c r="EF264" s="95"/>
      <c r="EG264" s="95"/>
      <c r="EH264" s="95"/>
      <c r="EI264" s="95"/>
      <c r="EJ264" s="95"/>
      <c r="EK264" s="95"/>
      <c r="EL264" s="95"/>
      <c r="EM264" s="95"/>
      <c r="EN264" s="95"/>
      <c r="EO264" s="95"/>
      <c r="EP264" s="95"/>
      <c r="EQ264" s="95"/>
      <c r="ER264" s="95"/>
      <c r="ES264" s="95"/>
      <c r="ET264" s="95"/>
      <c r="EU264" s="95"/>
      <c r="EV264" s="95"/>
      <c r="EW264" s="95"/>
      <c r="EX264" s="95"/>
      <c r="EY264" s="95"/>
      <c r="EZ264" s="95"/>
      <c r="FA264" s="95"/>
      <c r="FB264" s="95"/>
      <c r="FC264" s="95"/>
      <c r="FD264" s="95"/>
      <c r="FE264" s="95"/>
      <c r="FF264" s="95"/>
      <c r="FG264" s="95"/>
      <c r="FH264" s="95"/>
      <c r="FI264" s="95"/>
      <c r="FJ264" s="95"/>
      <c r="FK264" s="95"/>
      <c r="FL264" s="95"/>
      <c r="FM264" s="95"/>
      <c r="FN264" s="95"/>
      <c r="FO264" s="95"/>
      <c r="FP264" s="95"/>
      <c r="FQ264" s="95"/>
      <c r="FR264" s="95"/>
      <c r="FS264" s="95"/>
      <c r="FT264" s="95"/>
      <c r="FU264" s="95"/>
      <c r="FV264" s="95"/>
      <c r="FW264" s="95"/>
      <c r="FX264" s="95"/>
      <c r="FY264" s="95"/>
      <c r="FZ264" s="95"/>
      <c r="GA264" s="95"/>
      <c r="GB264" s="95"/>
      <c r="GC264" s="95"/>
      <c r="GD264" s="95"/>
      <c r="GE264" s="95"/>
      <c r="GF264" s="95"/>
      <c r="GG264" s="95"/>
      <c r="GH264" s="95"/>
      <c r="GI264" s="95"/>
      <c r="GJ264" s="95"/>
      <c r="GK264" s="95"/>
      <c r="GL264" s="95"/>
      <c r="GM264" s="95"/>
      <c r="GN264" s="95"/>
      <c r="GO264" s="95"/>
      <c r="GP264" s="95"/>
      <c r="GQ264" s="95"/>
      <c r="GR264" s="95"/>
      <c r="GS264" s="95"/>
      <c r="GT264" s="95"/>
      <c r="GU264" s="95"/>
      <c r="GV264" s="95"/>
      <c r="GW264" s="95"/>
      <c r="GX264" s="95"/>
      <c r="GY264" s="95"/>
      <c r="GZ264" s="95"/>
      <c r="HA264" s="95"/>
      <c r="HB264" s="95"/>
      <c r="HC264" s="95"/>
      <c r="HD264" s="95"/>
      <c r="HE264" s="95"/>
      <c r="HF264" s="95"/>
      <c r="HG264" s="95"/>
      <c r="HH264" s="95"/>
      <c r="HI264" s="95"/>
      <c r="HJ264" s="95"/>
      <c r="HK264" s="95"/>
      <c r="HL264" s="95"/>
      <c r="HM264" s="95"/>
      <c r="HN264" s="95"/>
      <c r="HO264" s="95"/>
      <c r="HP264" s="95"/>
      <c r="HQ264" s="95"/>
      <c r="HR264" s="95"/>
      <c r="HS264" s="95"/>
      <c r="HT264" s="95"/>
      <c r="HU264" s="95"/>
      <c r="HV264" s="95"/>
      <c r="HW264" s="95"/>
      <c r="HX264" s="95"/>
      <c r="HY264" s="95"/>
      <c r="HZ264" s="95"/>
    </row>
    <row r="265" spans="1:234" s="95" customFormat="1" ht="10.5" customHeight="1">
      <c r="A265" s="463" t="s">
        <v>61</v>
      </c>
      <c r="B265" s="465">
        <f>B263+1</f>
        <v>38771</v>
      </c>
      <c r="C265" s="293">
        <f>SUM(D265:J266)</f>
        <v>125</v>
      </c>
      <c r="D265" s="285">
        <v>41</v>
      </c>
      <c r="E265" s="96">
        <v>7</v>
      </c>
      <c r="F265" s="80"/>
      <c r="G265" s="80"/>
      <c r="H265" s="80">
        <v>5</v>
      </c>
      <c r="I265" s="96">
        <v>12</v>
      </c>
      <c r="J265" s="81"/>
      <c r="K265" s="28" t="s">
        <v>187</v>
      </c>
      <c r="L265" s="99">
        <v>9</v>
      </c>
      <c r="M265" s="82" t="s">
        <v>100</v>
      </c>
      <c r="N265" s="83">
        <v>11</v>
      </c>
      <c r="O265" s="213" t="s">
        <v>261</v>
      </c>
      <c r="P265" s="221"/>
      <c r="Q265" s="318">
        <f>SUM(R265:R266,T265:T266)+SUM(S265:S266)*1.5+SUM(U265:U266)/3+SUM(V265:V266)*0.6</f>
        <v>27.5</v>
      </c>
      <c r="R265" s="70"/>
      <c r="S265" s="70">
        <v>3</v>
      </c>
      <c r="T265" s="29">
        <v>9</v>
      </c>
      <c r="U265" s="29"/>
      <c r="V265" s="30"/>
      <c r="W265" s="28"/>
      <c r="X265" s="83"/>
      <c r="Y265" s="140"/>
      <c r="Z265" s="185"/>
      <c r="AA265" s="34">
        <v>2.7</v>
      </c>
      <c r="AB265" s="32">
        <v>47</v>
      </c>
      <c r="AC265" s="33">
        <v>18</v>
      </c>
      <c r="AD265" s="33"/>
      <c r="AE265" s="33"/>
      <c r="AF265" s="33"/>
      <c r="AG265" s="33"/>
      <c r="AH265" s="33"/>
      <c r="AI265" s="34"/>
      <c r="AJ265" s="30"/>
      <c r="AK265" s="180">
        <v>46</v>
      </c>
      <c r="AL265" s="185">
        <v>59</v>
      </c>
      <c r="AM265" s="33">
        <v>59</v>
      </c>
      <c r="AN265" s="33">
        <v>56</v>
      </c>
      <c r="AO265" s="34">
        <f>AN265-AK265</f>
        <v>10</v>
      </c>
      <c r="AP265" s="352"/>
      <c r="AQ265" s="491" t="s">
        <v>508</v>
      </c>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c r="EQ265" s="59"/>
      <c r="ER265" s="59"/>
      <c r="ES265" s="59"/>
      <c r="ET265" s="59"/>
      <c r="EU265" s="59"/>
      <c r="EV265" s="59"/>
      <c r="EW265" s="59"/>
      <c r="EX265" s="59"/>
      <c r="EY265" s="59"/>
      <c r="EZ265" s="59"/>
      <c r="FA265" s="59"/>
      <c r="FB265" s="59"/>
      <c r="FC265" s="59"/>
      <c r="FD265" s="59"/>
      <c r="FE265" s="59"/>
      <c r="FF265" s="59"/>
      <c r="FG265" s="59"/>
      <c r="FH265" s="59"/>
      <c r="FI265" s="59"/>
      <c r="FJ265" s="59"/>
      <c r="FK265" s="59"/>
      <c r="FL265" s="59"/>
      <c r="FM265" s="59"/>
      <c r="FN265" s="59"/>
      <c r="FO265" s="59"/>
      <c r="FP265" s="59"/>
      <c r="FQ265" s="59"/>
      <c r="FR265" s="59"/>
      <c r="FS265" s="59"/>
      <c r="FT265" s="59"/>
      <c r="FU265" s="59"/>
      <c r="FV265" s="59"/>
      <c r="FW265" s="59"/>
      <c r="FX265" s="59"/>
      <c r="FY265" s="59"/>
      <c r="FZ265" s="59"/>
      <c r="GA265" s="59"/>
      <c r="GB265" s="59"/>
      <c r="GC265" s="59"/>
      <c r="GD265" s="59"/>
      <c r="GE265" s="59"/>
      <c r="GF265" s="59"/>
      <c r="GG265" s="59"/>
      <c r="GH265" s="59"/>
      <c r="GI265" s="59"/>
      <c r="GJ265" s="59"/>
      <c r="GK265" s="59"/>
      <c r="GL265" s="59"/>
      <c r="GM265" s="59"/>
      <c r="GN265" s="59"/>
      <c r="GO265" s="59"/>
      <c r="GP265" s="59"/>
      <c r="GQ265" s="59"/>
      <c r="GR265" s="59"/>
      <c r="GS265" s="59"/>
      <c r="GT265" s="59"/>
      <c r="GU265" s="59"/>
      <c r="GV265" s="59"/>
      <c r="GW265" s="59"/>
      <c r="GX265" s="59"/>
      <c r="GY265" s="59"/>
      <c r="GZ265" s="59"/>
      <c r="HA265" s="59"/>
      <c r="HB265" s="59"/>
      <c r="HC265" s="59"/>
      <c r="HD265" s="59"/>
      <c r="HE265" s="59"/>
      <c r="HF265" s="59"/>
      <c r="HG265" s="59"/>
      <c r="HH265" s="59"/>
      <c r="HI265" s="59"/>
      <c r="HJ265" s="59"/>
      <c r="HK265" s="59"/>
      <c r="HL265" s="59"/>
      <c r="HM265" s="59"/>
      <c r="HN265" s="59"/>
      <c r="HO265" s="59"/>
      <c r="HP265" s="59"/>
      <c r="HQ265" s="59"/>
      <c r="HR265" s="59"/>
      <c r="HS265" s="59"/>
      <c r="HT265" s="59"/>
      <c r="HU265" s="59"/>
      <c r="HV265" s="59"/>
      <c r="HW265" s="59"/>
      <c r="HX265" s="59"/>
      <c r="HY265" s="59"/>
      <c r="HZ265" s="59"/>
    </row>
    <row r="266" spans="1:234" ht="10.5" customHeight="1">
      <c r="A266" s="467"/>
      <c r="B266" s="468"/>
      <c r="C266" s="294"/>
      <c r="D266" s="286">
        <v>40</v>
      </c>
      <c r="E266" s="97"/>
      <c r="F266" s="87">
        <v>20</v>
      </c>
      <c r="G266" s="87"/>
      <c r="H266" s="87"/>
      <c r="I266" s="97"/>
      <c r="J266" s="88"/>
      <c r="K266" s="89" t="s">
        <v>124</v>
      </c>
      <c r="L266" s="101">
        <v>8</v>
      </c>
      <c r="M266" s="91" t="s">
        <v>97</v>
      </c>
      <c r="N266" s="92">
        <v>18</v>
      </c>
      <c r="O266" s="212" t="s">
        <v>262</v>
      </c>
      <c r="P266" s="222"/>
      <c r="Q266" s="319"/>
      <c r="R266" s="93"/>
      <c r="S266" s="93">
        <v>4</v>
      </c>
      <c r="T266" s="94">
        <v>8</v>
      </c>
      <c r="U266" s="94"/>
      <c r="V266" s="90"/>
      <c r="W266" s="89"/>
      <c r="X266" s="92"/>
      <c r="Y266" s="182"/>
      <c r="Z266" s="184"/>
      <c r="AA266" s="306">
        <v>3.7</v>
      </c>
      <c r="AB266" s="442">
        <v>40</v>
      </c>
      <c r="AC266" s="349">
        <v>20</v>
      </c>
      <c r="AD266" s="349"/>
      <c r="AE266" s="349"/>
      <c r="AF266" s="349"/>
      <c r="AG266" s="349"/>
      <c r="AH266" s="349"/>
      <c r="AI266" s="306"/>
      <c r="AJ266" s="90">
        <v>7</v>
      </c>
      <c r="AK266" s="182"/>
      <c r="AL266" s="184"/>
      <c r="AM266" s="349"/>
      <c r="AN266" s="349"/>
      <c r="AO266" s="306"/>
      <c r="AP266" s="350">
        <v>5</v>
      </c>
      <c r="AQ266" s="490"/>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5"/>
      <c r="BQ266" s="95"/>
      <c r="BR266" s="95"/>
      <c r="BS266" s="95"/>
      <c r="BT266" s="95"/>
      <c r="BU266" s="95"/>
      <c r="BV266" s="95"/>
      <c r="BW266" s="95"/>
      <c r="BX266" s="95"/>
      <c r="BY266" s="95"/>
      <c r="BZ266" s="95"/>
      <c r="CA266" s="95"/>
      <c r="CB266" s="95"/>
      <c r="CC266" s="95"/>
      <c r="CD266" s="95"/>
      <c r="CE266" s="95"/>
      <c r="CF266" s="95"/>
      <c r="CG266" s="95"/>
      <c r="CH266" s="95"/>
      <c r="CI266" s="95"/>
      <c r="CJ266" s="95"/>
      <c r="CK266" s="95"/>
      <c r="CL266" s="95"/>
      <c r="CM266" s="95"/>
      <c r="CN266" s="95"/>
      <c r="CO266" s="95"/>
      <c r="CP266" s="95"/>
      <c r="CQ266" s="95"/>
      <c r="CR266" s="95"/>
      <c r="CS266" s="95"/>
      <c r="CT266" s="95"/>
      <c r="CU266" s="95"/>
      <c r="CV266" s="95"/>
      <c r="CW266" s="95"/>
      <c r="CX266" s="95"/>
      <c r="CY266" s="95"/>
      <c r="CZ266" s="95"/>
      <c r="DA266" s="95"/>
      <c r="DB266" s="95"/>
      <c r="DC266" s="95"/>
      <c r="DD266" s="95"/>
      <c r="DE266" s="95"/>
      <c r="DF266" s="95"/>
      <c r="DG266" s="95"/>
      <c r="DH266" s="95"/>
      <c r="DI266" s="95"/>
      <c r="DJ266" s="95"/>
      <c r="DK266" s="95"/>
      <c r="DL266" s="95"/>
      <c r="DM266" s="95"/>
      <c r="DN266" s="95"/>
      <c r="DO266" s="95"/>
      <c r="DP266" s="95"/>
      <c r="DQ266" s="95"/>
      <c r="DR266" s="95"/>
      <c r="DS266" s="95"/>
      <c r="DT266" s="95"/>
      <c r="DU266" s="95"/>
      <c r="DV266" s="95"/>
      <c r="DW266" s="95"/>
      <c r="DX266" s="95"/>
      <c r="DY266" s="95"/>
      <c r="DZ266" s="95"/>
      <c r="EA266" s="95"/>
      <c r="EB266" s="95"/>
      <c r="EC266" s="95"/>
      <c r="ED266" s="95"/>
      <c r="EE266" s="95"/>
      <c r="EF266" s="95"/>
      <c r="EG266" s="95"/>
      <c r="EH266" s="95"/>
      <c r="EI266" s="95"/>
      <c r="EJ266" s="95"/>
      <c r="EK266" s="95"/>
      <c r="EL266" s="95"/>
      <c r="EM266" s="95"/>
      <c r="EN266" s="95"/>
      <c r="EO266" s="95"/>
      <c r="EP266" s="95"/>
      <c r="EQ266" s="95"/>
      <c r="ER266" s="95"/>
      <c r="ES266" s="95"/>
      <c r="ET266" s="95"/>
      <c r="EU266" s="95"/>
      <c r="EV266" s="95"/>
      <c r="EW266" s="95"/>
      <c r="EX266" s="95"/>
      <c r="EY266" s="95"/>
      <c r="EZ266" s="95"/>
      <c r="FA266" s="95"/>
      <c r="FB266" s="95"/>
      <c r="FC266" s="95"/>
      <c r="FD266" s="95"/>
      <c r="FE266" s="95"/>
      <c r="FF266" s="95"/>
      <c r="FG266" s="95"/>
      <c r="FH266" s="95"/>
      <c r="FI266" s="95"/>
      <c r="FJ266" s="95"/>
      <c r="FK266" s="95"/>
      <c r="FL266" s="95"/>
      <c r="FM266" s="95"/>
      <c r="FN266" s="95"/>
      <c r="FO266" s="95"/>
      <c r="FP266" s="95"/>
      <c r="FQ266" s="95"/>
      <c r="FR266" s="95"/>
      <c r="FS266" s="95"/>
      <c r="FT266" s="95"/>
      <c r="FU266" s="95"/>
      <c r="FV266" s="95"/>
      <c r="FW266" s="95"/>
      <c r="FX266" s="95"/>
      <c r="FY266" s="95"/>
      <c r="FZ266" s="95"/>
      <c r="GA266" s="95"/>
      <c r="GB266" s="95"/>
      <c r="GC266" s="95"/>
      <c r="GD266" s="95"/>
      <c r="GE266" s="95"/>
      <c r="GF266" s="95"/>
      <c r="GG266" s="95"/>
      <c r="GH266" s="95"/>
      <c r="GI266" s="95"/>
      <c r="GJ266" s="95"/>
      <c r="GK266" s="95"/>
      <c r="GL266" s="95"/>
      <c r="GM266" s="95"/>
      <c r="GN266" s="95"/>
      <c r="GO266" s="95"/>
      <c r="GP266" s="95"/>
      <c r="GQ266" s="95"/>
      <c r="GR266" s="95"/>
      <c r="GS266" s="95"/>
      <c r="GT266" s="95"/>
      <c r="GU266" s="95"/>
      <c r="GV266" s="95"/>
      <c r="GW266" s="95"/>
      <c r="GX266" s="95"/>
      <c r="GY266" s="95"/>
      <c r="GZ266" s="95"/>
      <c r="HA266" s="95"/>
      <c r="HB266" s="95"/>
      <c r="HC266" s="95"/>
      <c r="HD266" s="95"/>
      <c r="HE266" s="95"/>
      <c r="HF266" s="95"/>
      <c r="HG266" s="95"/>
      <c r="HH266" s="95"/>
      <c r="HI266" s="95"/>
      <c r="HJ266" s="95"/>
      <c r="HK266" s="95"/>
      <c r="HL266" s="95"/>
      <c r="HM266" s="95"/>
      <c r="HN266" s="95"/>
      <c r="HO266" s="95"/>
      <c r="HP266" s="95"/>
      <c r="HQ266" s="95"/>
      <c r="HR266" s="95"/>
      <c r="HS266" s="95"/>
      <c r="HT266" s="95"/>
      <c r="HU266" s="95"/>
      <c r="HV266" s="95"/>
      <c r="HW266" s="95"/>
      <c r="HX266" s="95"/>
      <c r="HY266" s="95"/>
      <c r="HZ266" s="95"/>
    </row>
    <row r="267" spans="1:234" s="95" customFormat="1" ht="10.5" customHeight="1">
      <c r="A267" s="463" t="s">
        <v>62</v>
      </c>
      <c r="B267" s="465">
        <f>B265+1</f>
        <v>38772</v>
      </c>
      <c r="C267" s="293">
        <f>SUM(D267:J268)</f>
        <v>68</v>
      </c>
      <c r="D267" s="285">
        <v>15</v>
      </c>
      <c r="E267" s="96"/>
      <c r="F267" s="80"/>
      <c r="G267" s="80"/>
      <c r="H267" s="80"/>
      <c r="I267" s="80"/>
      <c r="J267" s="98"/>
      <c r="K267" s="28" t="s">
        <v>98</v>
      </c>
      <c r="L267" s="30">
        <v>8</v>
      </c>
      <c r="M267" s="82" t="s">
        <v>131</v>
      </c>
      <c r="N267" s="83">
        <v>9</v>
      </c>
      <c r="O267" s="211" t="s">
        <v>50</v>
      </c>
      <c r="P267" s="221"/>
      <c r="Q267" s="318">
        <f>SUM(R267:R268,T267:T268)+SUM(S267:S268)*1.5+SUM(U267:U268)/3+SUM(V267:V268)*0.6</f>
        <v>16</v>
      </c>
      <c r="R267" s="70"/>
      <c r="S267" s="70"/>
      <c r="T267" s="29">
        <v>3</v>
      </c>
      <c r="U267" s="29"/>
      <c r="V267" s="30"/>
      <c r="W267" s="28"/>
      <c r="X267" s="83"/>
      <c r="Y267" s="180"/>
      <c r="Z267" s="307"/>
      <c r="AA267" s="54"/>
      <c r="AB267" s="38">
        <v>15</v>
      </c>
      <c r="AC267" s="37"/>
      <c r="AD267" s="37"/>
      <c r="AE267" s="37"/>
      <c r="AF267" s="37"/>
      <c r="AG267" s="37"/>
      <c r="AH267" s="37"/>
      <c r="AI267" s="54"/>
      <c r="AJ267" s="30" t="s">
        <v>548</v>
      </c>
      <c r="AK267" s="180" t="s">
        <v>99</v>
      </c>
      <c r="AL267" s="185"/>
      <c r="AM267" s="33"/>
      <c r="AN267" s="33"/>
      <c r="AO267" s="34"/>
      <c r="AP267" s="352"/>
      <c r="AQ267" s="491" t="s">
        <v>509</v>
      </c>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c r="EQ267" s="59"/>
      <c r="ER267" s="59"/>
      <c r="ES267" s="59"/>
      <c r="ET267" s="59"/>
      <c r="EU267" s="59"/>
      <c r="EV267" s="59"/>
      <c r="EW267" s="59"/>
      <c r="EX267" s="59"/>
      <c r="EY267" s="59"/>
      <c r="EZ267" s="59"/>
      <c r="FA267" s="59"/>
      <c r="FB267" s="59"/>
      <c r="FC267" s="59"/>
      <c r="FD267" s="59"/>
      <c r="FE267" s="59"/>
      <c r="FF267" s="59"/>
      <c r="FG267" s="59"/>
      <c r="FH267" s="59"/>
      <c r="FI267" s="59"/>
      <c r="FJ267" s="59"/>
      <c r="FK267" s="59"/>
      <c r="FL267" s="59"/>
      <c r="FM267" s="59"/>
      <c r="FN267" s="59"/>
      <c r="FO267" s="59"/>
      <c r="FP267" s="59"/>
      <c r="FQ267" s="59"/>
      <c r="FR267" s="59"/>
      <c r="FS267" s="59"/>
      <c r="FT267" s="59"/>
      <c r="FU267" s="59"/>
      <c r="FV267" s="59"/>
      <c r="FW267" s="59"/>
      <c r="FX267" s="59"/>
      <c r="FY267" s="59"/>
      <c r="FZ267" s="59"/>
      <c r="GA267" s="59"/>
      <c r="GB267" s="59"/>
      <c r="GC267" s="59"/>
      <c r="GD267" s="59"/>
      <c r="GE267" s="59"/>
      <c r="GF267" s="59"/>
      <c r="GG267" s="59"/>
      <c r="GH267" s="59"/>
      <c r="GI267" s="59"/>
      <c r="GJ267" s="59"/>
      <c r="GK267" s="59"/>
      <c r="GL267" s="59"/>
      <c r="GM267" s="59"/>
      <c r="GN267" s="59"/>
      <c r="GO267" s="59"/>
      <c r="GP267" s="59"/>
      <c r="GQ267" s="59"/>
      <c r="GR267" s="59"/>
      <c r="GS267" s="59"/>
      <c r="GT267" s="59"/>
      <c r="GU267" s="59"/>
      <c r="GV267" s="59"/>
      <c r="GW267" s="59"/>
      <c r="GX267" s="59"/>
      <c r="GY267" s="59"/>
      <c r="GZ267" s="59"/>
      <c r="HA267" s="59"/>
      <c r="HB267" s="59"/>
      <c r="HC267" s="59"/>
      <c r="HD267" s="59"/>
      <c r="HE267" s="59"/>
      <c r="HF267" s="59"/>
      <c r="HG267" s="59"/>
      <c r="HH267" s="59"/>
      <c r="HI267" s="59"/>
      <c r="HJ267" s="59"/>
      <c r="HK267" s="59"/>
      <c r="HL267" s="59"/>
      <c r="HM267" s="59"/>
      <c r="HN267" s="59"/>
      <c r="HO267" s="59"/>
      <c r="HP267" s="59"/>
      <c r="HQ267" s="59"/>
      <c r="HR267" s="59"/>
      <c r="HS267" s="59"/>
      <c r="HT267" s="59"/>
      <c r="HU267" s="59"/>
      <c r="HV267" s="59"/>
      <c r="HW267" s="59"/>
      <c r="HX267" s="59"/>
      <c r="HY267" s="59"/>
      <c r="HZ267" s="59"/>
    </row>
    <row r="268" spans="1:234" ht="10.5" customHeight="1">
      <c r="A268" s="467"/>
      <c r="B268" s="468"/>
      <c r="C268" s="294"/>
      <c r="D268" s="286">
        <v>49</v>
      </c>
      <c r="E268" s="97">
        <v>4</v>
      </c>
      <c r="F268" s="87"/>
      <c r="G268" s="87"/>
      <c r="H268" s="87"/>
      <c r="I268" s="87"/>
      <c r="J268" s="100"/>
      <c r="K268" s="89" t="s">
        <v>124</v>
      </c>
      <c r="L268" s="90">
        <v>9</v>
      </c>
      <c r="M268" s="91" t="s">
        <v>100</v>
      </c>
      <c r="N268" s="92">
        <v>11</v>
      </c>
      <c r="O268" s="212" t="s">
        <v>263</v>
      </c>
      <c r="P268" s="222"/>
      <c r="Q268" s="319"/>
      <c r="R268" s="93"/>
      <c r="S268" s="93">
        <v>8</v>
      </c>
      <c r="T268" s="94">
        <v>1</v>
      </c>
      <c r="U268" s="94"/>
      <c r="V268" s="90"/>
      <c r="W268" s="89">
        <v>133</v>
      </c>
      <c r="X268" s="92"/>
      <c r="Y268" s="182"/>
      <c r="Z268" s="184"/>
      <c r="AA268" s="309">
        <v>6.1</v>
      </c>
      <c r="AB268" s="443">
        <v>15</v>
      </c>
      <c r="AC268" s="444">
        <v>38</v>
      </c>
      <c r="AD268" s="444"/>
      <c r="AE268" s="444"/>
      <c r="AF268" s="444"/>
      <c r="AG268" s="444"/>
      <c r="AH268" s="444"/>
      <c r="AI268" s="309"/>
      <c r="AJ268" s="90">
        <v>7</v>
      </c>
      <c r="AK268" s="182"/>
      <c r="AL268" s="184"/>
      <c r="AM268" s="349"/>
      <c r="AN268" s="349"/>
      <c r="AO268" s="306"/>
      <c r="AP268" s="350"/>
      <c r="AQ268" s="490"/>
      <c r="AR268" s="95"/>
      <c r="AS268" s="95"/>
      <c r="AT268" s="95"/>
      <c r="AU268" s="95"/>
      <c r="AV268" s="95"/>
      <c r="AW268" s="95"/>
      <c r="AX268" s="95"/>
      <c r="AY268" s="95"/>
      <c r="AZ268" s="95"/>
      <c r="BA268" s="95"/>
      <c r="BB268" s="95"/>
      <c r="BC268" s="95"/>
      <c r="BD268" s="95"/>
      <c r="BE268" s="95"/>
      <c r="BF268" s="95"/>
      <c r="BG268" s="95"/>
      <c r="BH268" s="95"/>
      <c r="BI268" s="95"/>
      <c r="BJ268" s="95"/>
      <c r="BK268" s="95"/>
      <c r="BL268" s="95"/>
      <c r="BM268" s="95"/>
      <c r="BN268" s="95"/>
      <c r="BO268" s="95"/>
      <c r="BP268" s="95"/>
      <c r="BQ268" s="95"/>
      <c r="BR268" s="95"/>
      <c r="BS268" s="95"/>
      <c r="BT268" s="95"/>
      <c r="BU268" s="95"/>
      <c r="BV268" s="95"/>
      <c r="BW268" s="95"/>
      <c r="BX268" s="95"/>
      <c r="BY268" s="95"/>
      <c r="BZ268" s="95"/>
      <c r="CA268" s="95"/>
      <c r="CB268" s="95"/>
      <c r="CC268" s="95"/>
      <c r="CD268" s="95"/>
      <c r="CE268" s="95"/>
      <c r="CF268" s="95"/>
      <c r="CG268" s="95"/>
      <c r="CH268" s="95"/>
      <c r="CI268" s="95"/>
      <c r="CJ268" s="95"/>
      <c r="CK268" s="95"/>
      <c r="CL268" s="95"/>
      <c r="CM268" s="95"/>
      <c r="CN268" s="95"/>
      <c r="CO268" s="95"/>
      <c r="CP268" s="95"/>
      <c r="CQ268" s="95"/>
      <c r="CR268" s="95"/>
      <c r="CS268" s="95"/>
      <c r="CT268" s="95"/>
      <c r="CU268" s="95"/>
      <c r="CV268" s="95"/>
      <c r="CW268" s="95"/>
      <c r="CX268" s="95"/>
      <c r="CY268" s="95"/>
      <c r="CZ268" s="95"/>
      <c r="DA268" s="95"/>
      <c r="DB268" s="95"/>
      <c r="DC268" s="95"/>
      <c r="DD268" s="95"/>
      <c r="DE268" s="95"/>
      <c r="DF268" s="95"/>
      <c r="DG268" s="95"/>
      <c r="DH268" s="95"/>
      <c r="DI268" s="95"/>
      <c r="DJ268" s="95"/>
      <c r="DK268" s="95"/>
      <c r="DL268" s="95"/>
      <c r="DM268" s="95"/>
      <c r="DN268" s="95"/>
      <c r="DO268" s="95"/>
      <c r="DP268" s="95"/>
      <c r="DQ268" s="95"/>
      <c r="DR268" s="95"/>
      <c r="DS268" s="95"/>
      <c r="DT268" s="95"/>
      <c r="DU268" s="95"/>
      <c r="DV268" s="95"/>
      <c r="DW268" s="95"/>
      <c r="DX268" s="95"/>
      <c r="DY268" s="95"/>
      <c r="DZ268" s="95"/>
      <c r="EA268" s="95"/>
      <c r="EB268" s="95"/>
      <c r="EC268" s="95"/>
      <c r="ED268" s="95"/>
      <c r="EE268" s="95"/>
      <c r="EF268" s="95"/>
      <c r="EG268" s="95"/>
      <c r="EH268" s="95"/>
      <c r="EI268" s="95"/>
      <c r="EJ268" s="95"/>
      <c r="EK268" s="95"/>
      <c r="EL268" s="95"/>
      <c r="EM268" s="95"/>
      <c r="EN268" s="95"/>
      <c r="EO268" s="95"/>
      <c r="EP268" s="95"/>
      <c r="EQ268" s="95"/>
      <c r="ER268" s="95"/>
      <c r="ES268" s="95"/>
      <c r="ET268" s="95"/>
      <c r="EU268" s="95"/>
      <c r="EV268" s="95"/>
      <c r="EW268" s="95"/>
      <c r="EX268" s="95"/>
      <c r="EY268" s="95"/>
      <c r="EZ268" s="95"/>
      <c r="FA268" s="95"/>
      <c r="FB268" s="95"/>
      <c r="FC268" s="95"/>
      <c r="FD268" s="95"/>
      <c r="FE268" s="95"/>
      <c r="FF268" s="95"/>
      <c r="FG268" s="95"/>
      <c r="FH268" s="95"/>
      <c r="FI268" s="95"/>
      <c r="FJ268" s="95"/>
      <c r="FK268" s="95"/>
      <c r="FL268" s="95"/>
      <c r="FM268" s="95"/>
      <c r="FN268" s="95"/>
      <c r="FO268" s="95"/>
      <c r="FP268" s="95"/>
      <c r="FQ268" s="95"/>
      <c r="FR268" s="95"/>
      <c r="FS268" s="95"/>
      <c r="FT268" s="95"/>
      <c r="FU268" s="95"/>
      <c r="FV268" s="95"/>
      <c r="FW268" s="95"/>
      <c r="FX268" s="95"/>
      <c r="FY268" s="95"/>
      <c r="FZ268" s="95"/>
      <c r="GA268" s="95"/>
      <c r="GB268" s="95"/>
      <c r="GC268" s="95"/>
      <c r="GD268" s="95"/>
      <c r="GE268" s="95"/>
      <c r="GF268" s="95"/>
      <c r="GG268" s="95"/>
      <c r="GH268" s="95"/>
      <c r="GI268" s="95"/>
      <c r="GJ268" s="95"/>
      <c r="GK268" s="95"/>
      <c r="GL268" s="95"/>
      <c r="GM268" s="95"/>
      <c r="GN268" s="95"/>
      <c r="GO268" s="95"/>
      <c r="GP268" s="95"/>
      <c r="GQ268" s="95"/>
      <c r="GR268" s="95"/>
      <c r="GS268" s="95"/>
      <c r="GT268" s="95"/>
      <c r="GU268" s="95"/>
      <c r="GV268" s="95"/>
      <c r="GW268" s="95"/>
      <c r="GX268" s="95"/>
      <c r="GY268" s="95"/>
      <c r="GZ268" s="95"/>
      <c r="HA268" s="95"/>
      <c r="HB268" s="95"/>
      <c r="HC268" s="95"/>
      <c r="HD268" s="95"/>
      <c r="HE268" s="95"/>
      <c r="HF268" s="95"/>
      <c r="HG268" s="95"/>
      <c r="HH268" s="95"/>
      <c r="HI268" s="95"/>
      <c r="HJ268" s="95"/>
      <c r="HK268" s="95"/>
      <c r="HL268" s="95"/>
      <c r="HM268" s="95"/>
      <c r="HN268" s="95"/>
      <c r="HO268" s="95"/>
      <c r="HP268" s="95"/>
      <c r="HQ268" s="95"/>
      <c r="HR268" s="95"/>
      <c r="HS268" s="95"/>
      <c r="HT268" s="95"/>
      <c r="HU268" s="95"/>
      <c r="HV268" s="95"/>
      <c r="HW268" s="95"/>
      <c r="HX268" s="95"/>
      <c r="HY268" s="95"/>
      <c r="HZ268" s="95"/>
    </row>
    <row r="269" spans="1:234" s="95" customFormat="1" ht="10.5" customHeight="1">
      <c r="A269" s="463" t="s">
        <v>63</v>
      </c>
      <c r="B269" s="465">
        <f>B267+1</f>
        <v>38773</v>
      </c>
      <c r="C269" s="293">
        <f>SUM(D269:J270)</f>
        <v>187</v>
      </c>
      <c r="D269" s="284">
        <v>30</v>
      </c>
      <c r="E269" s="80">
        <v>42</v>
      </c>
      <c r="F269" s="80">
        <v>42</v>
      </c>
      <c r="G269" s="80">
        <v>3</v>
      </c>
      <c r="H269" s="80"/>
      <c r="I269" s="80"/>
      <c r="J269" s="81"/>
      <c r="K269" s="28" t="s">
        <v>260</v>
      </c>
      <c r="L269" s="30">
        <v>8</v>
      </c>
      <c r="M269" s="82" t="s">
        <v>100</v>
      </c>
      <c r="N269" s="83">
        <v>10</v>
      </c>
      <c r="O269" s="211" t="s">
        <v>264</v>
      </c>
      <c r="P269" s="221"/>
      <c r="Q269" s="318">
        <f>SUM(R269:R270,T269:T270)+SUM(S269:S270)*1.5+SUM(U269:U270)/3+SUM(V269:V270)*0.6</f>
        <v>28</v>
      </c>
      <c r="R269" s="70"/>
      <c r="S269" s="70">
        <v>11</v>
      </c>
      <c r="T269" s="29">
        <v>7</v>
      </c>
      <c r="U269" s="29"/>
      <c r="V269" s="30"/>
      <c r="W269" s="28">
        <v>160</v>
      </c>
      <c r="X269" s="83"/>
      <c r="Y269" s="140"/>
      <c r="Z269" s="185">
        <v>11</v>
      </c>
      <c r="AA269" s="34"/>
      <c r="AB269" s="32">
        <v>30</v>
      </c>
      <c r="AC269" s="33">
        <v>87</v>
      </c>
      <c r="AD269" s="33"/>
      <c r="AE269" s="33"/>
      <c r="AF269" s="33"/>
      <c r="AG269" s="33"/>
      <c r="AH269" s="33"/>
      <c r="AI269" s="34"/>
      <c r="AJ269" s="30"/>
      <c r="AK269" s="180">
        <v>46</v>
      </c>
      <c r="AL269" s="185">
        <v>57</v>
      </c>
      <c r="AM269" s="33">
        <v>47</v>
      </c>
      <c r="AN269" s="33">
        <v>48</v>
      </c>
      <c r="AO269" s="34">
        <f>AN269-AK269</f>
        <v>2</v>
      </c>
      <c r="AP269" s="352"/>
      <c r="AQ269" s="491" t="s">
        <v>520</v>
      </c>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c r="EQ269" s="59"/>
      <c r="ER269" s="59"/>
      <c r="ES269" s="59"/>
      <c r="ET269" s="59"/>
      <c r="EU269" s="59"/>
      <c r="EV269" s="59"/>
      <c r="EW269" s="59"/>
      <c r="EX269" s="59"/>
      <c r="EY269" s="59"/>
      <c r="EZ269" s="59"/>
      <c r="FA269" s="59"/>
      <c r="FB269" s="59"/>
      <c r="FC269" s="59"/>
      <c r="FD269" s="59"/>
      <c r="FE269" s="59"/>
      <c r="FF269" s="59"/>
      <c r="FG269" s="59"/>
      <c r="FH269" s="59"/>
      <c r="FI269" s="59"/>
      <c r="FJ269" s="59"/>
      <c r="FK269" s="59"/>
      <c r="FL269" s="59"/>
      <c r="FM269" s="59"/>
      <c r="FN269" s="59"/>
      <c r="FO269" s="59"/>
      <c r="FP269" s="59"/>
      <c r="FQ269" s="59"/>
      <c r="FR269" s="59"/>
      <c r="FS269" s="59"/>
      <c r="FT269" s="59"/>
      <c r="FU269" s="59"/>
      <c r="FV269" s="59"/>
      <c r="FW269" s="59"/>
      <c r="FX269" s="59"/>
      <c r="FY269" s="59"/>
      <c r="FZ269" s="59"/>
      <c r="GA269" s="59"/>
      <c r="GB269" s="59"/>
      <c r="GC269" s="59"/>
      <c r="GD269" s="59"/>
      <c r="GE269" s="59"/>
      <c r="GF269" s="59"/>
      <c r="GG269" s="59"/>
      <c r="GH269" s="59"/>
      <c r="GI269" s="59"/>
      <c r="GJ269" s="59"/>
      <c r="GK269" s="59"/>
      <c r="GL269" s="59"/>
      <c r="GM269" s="59"/>
      <c r="GN269" s="59"/>
      <c r="GO269" s="59"/>
      <c r="GP269" s="59"/>
      <c r="GQ269" s="59"/>
      <c r="GR269" s="59"/>
      <c r="GS269" s="59"/>
      <c r="GT269" s="59"/>
      <c r="GU269" s="59"/>
      <c r="GV269" s="59"/>
      <c r="GW269" s="59"/>
      <c r="GX269" s="59"/>
      <c r="GY269" s="59"/>
      <c r="GZ269" s="59"/>
      <c r="HA269" s="59"/>
      <c r="HB269" s="59"/>
      <c r="HC269" s="59"/>
      <c r="HD269" s="59"/>
      <c r="HE269" s="59"/>
      <c r="HF269" s="59"/>
      <c r="HG269" s="59"/>
      <c r="HH269" s="59"/>
      <c r="HI269" s="59"/>
      <c r="HJ269" s="59"/>
      <c r="HK269" s="59"/>
      <c r="HL269" s="59"/>
      <c r="HM269" s="59"/>
      <c r="HN269" s="59"/>
      <c r="HO269" s="59"/>
      <c r="HP269" s="59"/>
      <c r="HQ269" s="59"/>
      <c r="HR269" s="59"/>
      <c r="HS269" s="59"/>
      <c r="HT269" s="59"/>
      <c r="HU269" s="59"/>
      <c r="HV269" s="59"/>
      <c r="HW269" s="59"/>
      <c r="HX269" s="59"/>
      <c r="HY269" s="59"/>
      <c r="HZ269" s="59"/>
    </row>
    <row r="270" spans="1:234" ht="10.5" customHeight="1">
      <c r="A270" s="467"/>
      <c r="B270" s="468"/>
      <c r="C270" s="294"/>
      <c r="D270" s="283">
        <v>70</v>
      </c>
      <c r="E270" s="87"/>
      <c r="F270" s="87"/>
      <c r="G270" s="87"/>
      <c r="H270" s="87"/>
      <c r="I270" s="87"/>
      <c r="J270" s="88"/>
      <c r="K270" s="89" t="s">
        <v>260</v>
      </c>
      <c r="L270" s="90">
        <v>9</v>
      </c>
      <c r="M270" s="91" t="s">
        <v>97</v>
      </c>
      <c r="N270" s="92">
        <v>18</v>
      </c>
      <c r="O270" s="212" t="s">
        <v>265</v>
      </c>
      <c r="P270" s="222"/>
      <c r="Q270" s="319"/>
      <c r="R270" s="93"/>
      <c r="S270" s="93">
        <v>1</v>
      </c>
      <c r="T270" s="94">
        <v>3</v>
      </c>
      <c r="U270" s="94"/>
      <c r="V270" s="90"/>
      <c r="W270" s="89"/>
      <c r="X270" s="92"/>
      <c r="Y270" s="182"/>
      <c r="Z270" s="184"/>
      <c r="AA270" s="306"/>
      <c r="AB270" s="442">
        <v>22</v>
      </c>
      <c r="AC270" s="349"/>
      <c r="AD270" s="349"/>
      <c r="AE270" s="349"/>
      <c r="AF270" s="349"/>
      <c r="AG270" s="349"/>
      <c r="AH270" s="349"/>
      <c r="AI270" s="306">
        <v>48</v>
      </c>
      <c r="AJ270" s="90">
        <v>8</v>
      </c>
      <c r="AK270" s="182"/>
      <c r="AL270" s="184"/>
      <c r="AM270" s="349"/>
      <c r="AN270" s="349"/>
      <c r="AO270" s="306"/>
      <c r="AP270" s="350"/>
      <c r="AQ270" s="490"/>
      <c r="AR270" s="95"/>
      <c r="AS270" s="95"/>
      <c r="AT270" s="95"/>
      <c r="AU270" s="95"/>
      <c r="AV270" s="95"/>
      <c r="AW270" s="95"/>
      <c r="AX270" s="95"/>
      <c r="AY270" s="95"/>
      <c r="AZ270" s="95"/>
      <c r="BA270" s="95"/>
      <c r="BB270" s="95"/>
      <c r="BC270" s="95"/>
      <c r="BD270" s="95"/>
      <c r="BE270" s="95"/>
      <c r="BF270" s="95"/>
      <c r="BG270" s="95"/>
      <c r="BH270" s="95"/>
      <c r="BI270" s="95"/>
      <c r="BJ270" s="95"/>
      <c r="BK270" s="95"/>
      <c r="BL270" s="95"/>
      <c r="BM270" s="95"/>
      <c r="BN270" s="95"/>
      <c r="BO270" s="95"/>
      <c r="BP270" s="95"/>
      <c r="BQ270" s="95"/>
      <c r="BR270" s="95"/>
      <c r="BS270" s="95"/>
      <c r="BT270" s="95"/>
      <c r="BU270" s="95"/>
      <c r="BV270" s="95"/>
      <c r="BW270" s="95"/>
      <c r="BX270" s="95"/>
      <c r="BY270" s="95"/>
      <c r="BZ270" s="95"/>
      <c r="CA270" s="95"/>
      <c r="CB270" s="95"/>
      <c r="CC270" s="95"/>
      <c r="CD270" s="95"/>
      <c r="CE270" s="95"/>
      <c r="CF270" s="95"/>
      <c r="CG270" s="95"/>
      <c r="CH270" s="95"/>
      <c r="CI270" s="95"/>
      <c r="CJ270" s="95"/>
      <c r="CK270" s="95"/>
      <c r="CL270" s="95"/>
      <c r="CM270" s="95"/>
      <c r="CN270" s="95"/>
      <c r="CO270" s="95"/>
      <c r="CP270" s="95"/>
      <c r="CQ270" s="95"/>
      <c r="CR270" s="95"/>
      <c r="CS270" s="95"/>
      <c r="CT270" s="95"/>
      <c r="CU270" s="95"/>
      <c r="CV270" s="95"/>
      <c r="CW270" s="95"/>
      <c r="CX270" s="95"/>
      <c r="CY270" s="95"/>
      <c r="CZ270" s="95"/>
      <c r="DA270" s="95"/>
      <c r="DB270" s="95"/>
      <c r="DC270" s="95"/>
      <c r="DD270" s="95"/>
      <c r="DE270" s="95"/>
      <c r="DF270" s="95"/>
      <c r="DG270" s="95"/>
      <c r="DH270" s="95"/>
      <c r="DI270" s="95"/>
      <c r="DJ270" s="95"/>
      <c r="DK270" s="95"/>
      <c r="DL270" s="95"/>
      <c r="DM270" s="95"/>
      <c r="DN270" s="95"/>
      <c r="DO270" s="95"/>
      <c r="DP270" s="95"/>
      <c r="DQ270" s="95"/>
      <c r="DR270" s="95"/>
      <c r="DS270" s="95"/>
      <c r="DT270" s="95"/>
      <c r="DU270" s="95"/>
      <c r="DV270" s="95"/>
      <c r="DW270" s="95"/>
      <c r="DX270" s="95"/>
      <c r="DY270" s="95"/>
      <c r="DZ270" s="95"/>
      <c r="EA270" s="95"/>
      <c r="EB270" s="95"/>
      <c r="EC270" s="95"/>
      <c r="ED270" s="95"/>
      <c r="EE270" s="95"/>
      <c r="EF270" s="95"/>
      <c r="EG270" s="95"/>
      <c r="EH270" s="95"/>
      <c r="EI270" s="95"/>
      <c r="EJ270" s="95"/>
      <c r="EK270" s="95"/>
      <c r="EL270" s="95"/>
      <c r="EM270" s="95"/>
      <c r="EN270" s="95"/>
      <c r="EO270" s="95"/>
      <c r="EP270" s="95"/>
      <c r="EQ270" s="95"/>
      <c r="ER270" s="95"/>
      <c r="ES270" s="95"/>
      <c r="ET270" s="95"/>
      <c r="EU270" s="95"/>
      <c r="EV270" s="95"/>
      <c r="EW270" s="95"/>
      <c r="EX270" s="95"/>
      <c r="EY270" s="95"/>
      <c r="EZ270" s="95"/>
      <c r="FA270" s="95"/>
      <c r="FB270" s="95"/>
      <c r="FC270" s="95"/>
      <c r="FD270" s="95"/>
      <c r="FE270" s="95"/>
      <c r="FF270" s="95"/>
      <c r="FG270" s="95"/>
      <c r="FH270" s="95"/>
      <c r="FI270" s="95"/>
      <c r="FJ270" s="95"/>
      <c r="FK270" s="95"/>
      <c r="FL270" s="95"/>
      <c r="FM270" s="95"/>
      <c r="FN270" s="95"/>
      <c r="FO270" s="95"/>
      <c r="FP270" s="95"/>
      <c r="FQ270" s="95"/>
      <c r="FR270" s="95"/>
      <c r="FS270" s="95"/>
      <c r="FT270" s="95"/>
      <c r="FU270" s="95"/>
      <c r="FV270" s="95"/>
      <c r="FW270" s="95"/>
      <c r="FX270" s="95"/>
      <c r="FY270" s="95"/>
      <c r="FZ270" s="95"/>
      <c r="GA270" s="95"/>
      <c r="GB270" s="95"/>
      <c r="GC270" s="95"/>
      <c r="GD270" s="95"/>
      <c r="GE270" s="95"/>
      <c r="GF270" s="95"/>
      <c r="GG270" s="95"/>
      <c r="GH270" s="95"/>
      <c r="GI270" s="95"/>
      <c r="GJ270" s="95"/>
      <c r="GK270" s="95"/>
      <c r="GL270" s="95"/>
      <c r="GM270" s="95"/>
      <c r="GN270" s="95"/>
      <c r="GO270" s="95"/>
      <c r="GP270" s="95"/>
      <c r="GQ270" s="95"/>
      <c r="GR270" s="95"/>
      <c r="GS270" s="95"/>
      <c r="GT270" s="95"/>
      <c r="GU270" s="95"/>
      <c r="GV270" s="95"/>
      <c r="GW270" s="95"/>
      <c r="GX270" s="95"/>
      <c r="GY270" s="95"/>
      <c r="GZ270" s="95"/>
      <c r="HA270" s="95"/>
      <c r="HB270" s="95"/>
      <c r="HC270" s="95"/>
      <c r="HD270" s="95"/>
      <c r="HE270" s="95"/>
      <c r="HF270" s="95"/>
      <c r="HG270" s="95"/>
      <c r="HH270" s="95"/>
      <c r="HI270" s="95"/>
      <c r="HJ270" s="95"/>
      <c r="HK270" s="95"/>
      <c r="HL270" s="95"/>
      <c r="HM270" s="95"/>
      <c r="HN270" s="95"/>
      <c r="HO270" s="95"/>
      <c r="HP270" s="95"/>
      <c r="HQ270" s="95"/>
      <c r="HR270" s="95"/>
      <c r="HS270" s="95"/>
      <c r="HT270" s="95"/>
      <c r="HU270" s="95"/>
      <c r="HV270" s="95"/>
      <c r="HW270" s="95"/>
      <c r="HX270" s="95"/>
      <c r="HY270" s="95"/>
      <c r="HZ270" s="95"/>
    </row>
    <row r="271" spans="1:234" s="95" customFormat="1" ht="10.5" customHeight="1">
      <c r="A271" s="463" t="s">
        <v>64</v>
      </c>
      <c r="B271" s="465">
        <f>B269+1</f>
        <v>38774</v>
      </c>
      <c r="C271" s="293">
        <f>SUM(D271:J272)</f>
        <v>207</v>
      </c>
      <c r="D271" s="285">
        <v>172</v>
      </c>
      <c r="E271" s="96">
        <v>5</v>
      </c>
      <c r="F271" s="80"/>
      <c r="G271" s="80"/>
      <c r="H271" s="80"/>
      <c r="I271" s="80"/>
      <c r="J271" s="98"/>
      <c r="K271" s="28" t="s">
        <v>124</v>
      </c>
      <c r="L271" s="99">
        <v>8</v>
      </c>
      <c r="M271" s="82" t="s">
        <v>100</v>
      </c>
      <c r="N271" s="83">
        <v>11</v>
      </c>
      <c r="O271" s="213" t="s">
        <v>571</v>
      </c>
      <c r="P271" s="221"/>
      <c r="Q271" s="320">
        <f>SUM(R271:R272,T271:T272)+SUM(S271:S272)*1.5+SUM(U271:U272)/3+SUM(V271:V272)*0.6</f>
        <v>35</v>
      </c>
      <c r="R271" s="70"/>
      <c r="S271" s="70">
        <v>22</v>
      </c>
      <c r="T271" s="29">
        <v>2</v>
      </c>
      <c r="U271" s="29"/>
      <c r="V271" s="30"/>
      <c r="W271" s="28">
        <v>119</v>
      </c>
      <c r="X271" s="83"/>
      <c r="Y271" s="140"/>
      <c r="Z271" s="185"/>
      <c r="AA271" s="34">
        <v>11</v>
      </c>
      <c r="AB271" s="32">
        <v>92</v>
      </c>
      <c r="AC271" s="33">
        <v>85</v>
      </c>
      <c r="AD271" s="33"/>
      <c r="AE271" s="33"/>
      <c r="AF271" s="33"/>
      <c r="AG271" s="33"/>
      <c r="AH271" s="33"/>
      <c r="AI271" s="34"/>
      <c r="AJ271" s="30"/>
      <c r="AK271" s="180">
        <v>50</v>
      </c>
      <c r="AL271" s="185">
        <v>61</v>
      </c>
      <c r="AM271" s="33">
        <v>62</v>
      </c>
      <c r="AN271" s="33">
        <v>62</v>
      </c>
      <c r="AO271" s="34">
        <f>AN271-AK271</f>
        <v>12</v>
      </c>
      <c r="AP271" s="352"/>
      <c r="AQ271" s="491" t="s">
        <v>517</v>
      </c>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c r="EQ271" s="59"/>
      <c r="ER271" s="59"/>
      <c r="ES271" s="59"/>
      <c r="ET271" s="59"/>
      <c r="EU271" s="59"/>
      <c r="EV271" s="59"/>
      <c r="EW271" s="59"/>
      <c r="EX271" s="59"/>
      <c r="EY271" s="59"/>
      <c r="EZ271" s="59"/>
      <c r="FA271" s="59"/>
      <c r="FB271" s="59"/>
      <c r="FC271" s="59"/>
      <c r="FD271" s="59"/>
      <c r="FE271" s="59"/>
      <c r="FF271" s="59"/>
      <c r="FG271" s="59"/>
      <c r="FH271" s="59"/>
      <c r="FI271" s="59"/>
      <c r="FJ271" s="59"/>
      <c r="FK271" s="59"/>
      <c r="FL271" s="59"/>
      <c r="FM271" s="59"/>
      <c r="FN271" s="59"/>
      <c r="FO271" s="59"/>
      <c r="FP271" s="59"/>
      <c r="FQ271" s="59"/>
      <c r="FR271" s="59"/>
      <c r="FS271" s="59"/>
      <c r="FT271" s="59"/>
      <c r="FU271" s="59"/>
      <c r="FV271" s="59"/>
      <c r="FW271" s="59"/>
      <c r="FX271" s="59"/>
      <c r="FY271" s="59"/>
      <c r="FZ271" s="59"/>
      <c r="GA271" s="59"/>
      <c r="GB271" s="59"/>
      <c r="GC271" s="59"/>
      <c r="GD271" s="59"/>
      <c r="GE271" s="59"/>
      <c r="GF271" s="59"/>
      <c r="GG271" s="59"/>
      <c r="GH271" s="59"/>
      <c r="GI271" s="59"/>
      <c r="GJ271" s="59"/>
      <c r="GK271" s="59"/>
      <c r="GL271" s="59"/>
      <c r="GM271" s="59"/>
      <c r="GN271" s="59"/>
      <c r="GO271" s="59"/>
      <c r="GP271" s="59"/>
      <c r="GQ271" s="59"/>
      <c r="GR271" s="59"/>
      <c r="GS271" s="59"/>
      <c r="GT271" s="59"/>
      <c r="GU271" s="59"/>
      <c r="GV271" s="59"/>
      <c r="GW271" s="59"/>
      <c r="GX271" s="59"/>
      <c r="GY271" s="59"/>
      <c r="GZ271" s="59"/>
      <c r="HA271" s="59"/>
      <c r="HB271" s="59"/>
      <c r="HC271" s="59"/>
      <c r="HD271" s="59"/>
      <c r="HE271" s="59"/>
      <c r="HF271" s="59"/>
      <c r="HG271" s="59"/>
      <c r="HH271" s="59"/>
      <c r="HI271" s="59"/>
      <c r="HJ271" s="59"/>
      <c r="HK271" s="59"/>
      <c r="HL271" s="59"/>
      <c r="HM271" s="59"/>
      <c r="HN271" s="59"/>
      <c r="HO271" s="59"/>
      <c r="HP271" s="59"/>
      <c r="HQ271" s="59"/>
      <c r="HR271" s="59"/>
      <c r="HS271" s="59"/>
      <c r="HT271" s="59"/>
      <c r="HU271" s="59"/>
      <c r="HV271" s="59"/>
      <c r="HW271" s="59"/>
      <c r="HX271" s="59"/>
      <c r="HY271" s="59"/>
      <c r="HZ271" s="59"/>
    </row>
    <row r="272" spans="1:43" ht="10.5" customHeight="1" thickBot="1">
      <c r="A272" s="464"/>
      <c r="B272" s="466"/>
      <c r="C272" s="296"/>
      <c r="D272" s="285">
        <v>30</v>
      </c>
      <c r="E272" s="96"/>
      <c r="J272" s="98"/>
      <c r="L272" s="99">
        <v>8</v>
      </c>
      <c r="M272" s="82" t="s">
        <v>97</v>
      </c>
      <c r="N272" s="83">
        <v>18</v>
      </c>
      <c r="O272" s="211" t="s">
        <v>266</v>
      </c>
      <c r="Q272" s="318"/>
      <c r="AI272" s="34">
        <v>30</v>
      </c>
      <c r="AJ272" s="30">
        <v>7</v>
      </c>
      <c r="AP272" s="352">
        <v>6</v>
      </c>
      <c r="AQ272" s="492"/>
    </row>
    <row r="273" spans="1:234" ht="10.5" customHeight="1" thickBot="1">
      <c r="A273" s="471">
        <f>IF(A257=52,1,A257+1)</f>
        <v>8</v>
      </c>
      <c r="B273" s="472"/>
      <c r="C273" s="299">
        <f>(C274/60-ROUNDDOWN(C274/60,0))/100*60+ROUNDDOWN(C274/60,0)</f>
        <v>17.13</v>
      </c>
      <c r="D273" s="300">
        <f>(D274/60-ROUNDDOWN(D274/60,0))/100*60+ROUNDDOWN(D274/60,0)</f>
        <v>14.23</v>
      </c>
      <c r="E273" s="301">
        <f aca="true" t="shared" si="82" ref="E273:J273">(E274/60-ROUNDDOWN(E274/60,0))/100*60+ROUNDDOWN(E274/60,0)</f>
        <v>1.19</v>
      </c>
      <c r="F273" s="301">
        <f t="shared" si="82"/>
        <v>1.0899999999999999</v>
      </c>
      <c r="G273" s="301">
        <f t="shared" si="82"/>
        <v>0.049999999999999996</v>
      </c>
      <c r="H273" s="301">
        <f t="shared" si="82"/>
        <v>0.049999999999999996</v>
      </c>
      <c r="I273" s="301">
        <f t="shared" si="82"/>
        <v>0.12</v>
      </c>
      <c r="J273" s="301">
        <f t="shared" si="82"/>
        <v>0</v>
      </c>
      <c r="K273" s="226"/>
      <c r="L273" s="227">
        <f>2*COUNTA(L259:L272)-COUNT(L259:L272)</f>
        <v>15</v>
      </c>
      <c r="M273" s="228"/>
      <c r="N273" s="229"/>
      <c r="O273" s="475"/>
      <c r="P273" s="476"/>
      <c r="Q273" s="321">
        <f aca="true" t="shared" si="83" ref="Q273:V273">SUM(Q259:Q272)</f>
        <v>177.83333333333334</v>
      </c>
      <c r="R273" s="230">
        <f t="shared" si="83"/>
        <v>0</v>
      </c>
      <c r="S273" s="230">
        <f t="shared" si="83"/>
        <v>77</v>
      </c>
      <c r="T273" s="230">
        <f t="shared" si="83"/>
        <v>59</v>
      </c>
      <c r="U273" s="230">
        <f t="shared" si="83"/>
        <v>10</v>
      </c>
      <c r="V273" s="230">
        <f t="shared" si="83"/>
        <v>0</v>
      </c>
      <c r="W273" s="226"/>
      <c r="X273" s="229"/>
      <c r="Y273" s="231"/>
      <c r="Z273" s="312">
        <f>COUNT(Z259:Z272)</f>
        <v>1</v>
      </c>
      <c r="AA273" s="313">
        <f>COUNT(AA259:AA272)</f>
        <v>7</v>
      </c>
      <c r="AB273" s="300">
        <f aca="true" t="shared" si="84" ref="AB273:AI273">(AB274/60-ROUNDDOWN(AB274/60,0))/100*60+ROUNDDOWN(AB274/60,0)</f>
        <v>6.42</v>
      </c>
      <c r="AC273" s="300">
        <f t="shared" si="84"/>
        <v>7.43</v>
      </c>
      <c r="AD273" s="300">
        <f t="shared" si="84"/>
        <v>0</v>
      </c>
      <c r="AE273" s="300">
        <f t="shared" si="84"/>
        <v>0</v>
      </c>
      <c r="AF273" s="300">
        <f t="shared" si="84"/>
        <v>0.25</v>
      </c>
      <c r="AG273" s="300">
        <f t="shared" si="84"/>
        <v>0</v>
      </c>
      <c r="AH273" s="300">
        <f t="shared" si="84"/>
        <v>0</v>
      </c>
      <c r="AI273" s="448">
        <f t="shared" si="84"/>
        <v>2.23</v>
      </c>
      <c r="AJ273" s="317">
        <f>IF(COUNT(AJ259:AJ272)=0,0,SUM(AJ259:AJ272)/COUNTA(AK261:AK272,AK275:AK276))</f>
        <v>7.428571428571429</v>
      </c>
      <c r="AK273" s="231">
        <f>IF(COUNT(AK259:AK272)=0,"",AVERAGE(AK259:AK272))</f>
        <v>46.666666666666664</v>
      </c>
      <c r="AL273" s="231">
        <f>IF(COUNT(AL259:AL272)=0,"",AVERAGE(AL259:AL272))</f>
        <v>58.166666666666664</v>
      </c>
      <c r="AM273" s="231">
        <f>IF(COUNT(AM259:AM272)=0,"",AVERAGE(AM259:AM272))</f>
        <v>52.666666666666664</v>
      </c>
      <c r="AN273" s="231">
        <f>IF(COUNT(AN259:AN272)=0,"",AVERAGE(AN259:AN272))</f>
        <v>53</v>
      </c>
      <c r="AO273" s="231">
        <f>IF(COUNT(AO259:AO272)=0,"",AVERAGE(AO259:AO272))</f>
        <v>6.333333333333333</v>
      </c>
      <c r="AP273" s="342">
        <f>SUM(AP259:AP272)</f>
        <v>19</v>
      </c>
      <c r="AQ273" s="367"/>
      <c r="AR273" s="232"/>
      <c r="AS273" s="232"/>
      <c r="AT273" s="232"/>
      <c r="AU273" s="232"/>
      <c r="AV273" s="232"/>
      <c r="AW273" s="232"/>
      <c r="AX273" s="232"/>
      <c r="AY273" s="232"/>
      <c r="AZ273" s="232"/>
      <c r="BA273" s="232"/>
      <c r="BB273" s="232"/>
      <c r="BC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32"/>
      <c r="EE273" s="232"/>
      <c r="EF273" s="232"/>
      <c r="EG273" s="232"/>
      <c r="EH273" s="232"/>
      <c r="EI273" s="232"/>
      <c r="EJ273" s="232"/>
      <c r="EK273" s="232"/>
      <c r="EL273" s="232"/>
      <c r="EM273" s="232"/>
      <c r="EN273" s="232"/>
      <c r="EO273" s="232"/>
      <c r="EP273" s="232"/>
      <c r="EQ273" s="232"/>
      <c r="ER273" s="232"/>
      <c r="ES273" s="232"/>
      <c r="ET273" s="232"/>
      <c r="EU273" s="232"/>
      <c r="EV273" s="232"/>
      <c r="EW273" s="232"/>
      <c r="EX273" s="232"/>
      <c r="EY273" s="232"/>
      <c r="EZ273" s="232"/>
      <c r="FA273" s="232"/>
      <c r="FB273" s="232"/>
      <c r="FC273" s="232"/>
      <c r="FD273" s="232"/>
      <c r="FE273" s="232"/>
      <c r="FF273" s="232"/>
      <c r="FG273" s="232"/>
      <c r="FH273" s="232"/>
      <c r="FI273" s="232"/>
      <c r="FJ273" s="232"/>
      <c r="FK273" s="232"/>
      <c r="FL273" s="232"/>
      <c r="FM273" s="232"/>
      <c r="FN273" s="232"/>
      <c r="FO273" s="232"/>
      <c r="FP273" s="232"/>
      <c r="FQ273" s="232"/>
      <c r="FR273" s="232"/>
      <c r="FS273" s="232"/>
      <c r="FT273" s="232"/>
      <c r="FU273" s="232"/>
      <c r="FV273" s="232"/>
      <c r="FW273" s="232"/>
      <c r="FX273" s="232"/>
      <c r="FY273" s="232"/>
      <c r="FZ273" s="232"/>
      <c r="GA273" s="232"/>
      <c r="GB273" s="232"/>
      <c r="GC273" s="232"/>
      <c r="GD273" s="232"/>
      <c r="GE273" s="232"/>
      <c r="GF273" s="232"/>
      <c r="GG273" s="232"/>
      <c r="GH273" s="232"/>
      <c r="GI273" s="232"/>
      <c r="GJ273" s="232"/>
      <c r="GK273" s="232"/>
      <c r="GL273" s="232"/>
      <c r="GM273" s="232"/>
      <c r="GN273" s="232"/>
      <c r="GO273" s="232"/>
      <c r="GP273" s="232"/>
      <c r="GQ273" s="232"/>
      <c r="GR273" s="232"/>
      <c r="GS273" s="232"/>
      <c r="GT273" s="232"/>
      <c r="GU273" s="232"/>
      <c r="GV273" s="232"/>
      <c r="GW273" s="232"/>
      <c r="GX273" s="232"/>
      <c r="GY273" s="232"/>
      <c r="GZ273" s="232"/>
      <c r="HA273" s="232"/>
      <c r="HB273" s="232"/>
      <c r="HC273" s="232"/>
      <c r="HD273" s="232"/>
      <c r="HE273" s="232"/>
      <c r="HF273" s="232"/>
      <c r="HG273" s="232"/>
      <c r="HH273" s="232"/>
      <c r="HI273" s="232"/>
      <c r="HJ273" s="232"/>
      <c r="HK273" s="232"/>
      <c r="HL273" s="232"/>
      <c r="HM273" s="232"/>
      <c r="HN273" s="232"/>
      <c r="HO273" s="232"/>
      <c r="HP273" s="232"/>
      <c r="HQ273" s="232"/>
      <c r="HR273" s="232"/>
      <c r="HS273" s="232"/>
      <c r="HT273" s="232"/>
      <c r="HU273" s="232"/>
      <c r="HV273" s="232"/>
      <c r="HW273" s="232"/>
      <c r="HX273" s="232"/>
      <c r="HY273" s="232"/>
      <c r="HZ273" s="232"/>
    </row>
    <row r="274" spans="1:234" s="232" customFormat="1" ht="10.5" customHeight="1" thickBot="1">
      <c r="A274" s="473"/>
      <c r="B274" s="474"/>
      <c r="C274" s="297">
        <f>SUM(C259:C272)</f>
        <v>1033</v>
      </c>
      <c r="D274" s="288">
        <f>SUM(D259:D272)</f>
        <v>863</v>
      </c>
      <c r="E274" s="233">
        <f aca="true" t="shared" si="85" ref="E274:J274">SUM(E259:E272)</f>
        <v>79</v>
      </c>
      <c r="F274" s="233">
        <f t="shared" si="85"/>
        <v>69</v>
      </c>
      <c r="G274" s="233">
        <f t="shared" si="85"/>
        <v>5</v>
      </c>
      <c r="H274" s="233">
        <f t="shared" si="85"/>
        <v>5</v>
      </c>
      <c r="I274" s="233">
        <f t="shared" si="85"/>
        <v>12</v>
      </c>
      <c r="J274" s="233">
        <f t="shared" si="85"/>
        <v>0</v>
      </c>
      <c r="K274" s="234"/>
      <c r="L274" s="235"/>
      <c r="M274" s="236"/>
      <c r="N274" s="237"/>
      <c r="O274" s="477"/>
      <c r="P274" s="478"/>
      <c r="Q274" s="238">
        <f>IF(C274=0,"",Q273/C274*60)</f>
        <v>10.32913843175218</v>
      </c>
      <c r="R274" s="239"/>
      <c r="S274" s="239"/>
      <c r="T274" s="240"/>
      <c r="U274" s="240"/>
      <c r="V274" s="235"/>
      <c r="W274" s="234"/>
      <c r="X274" s="237"/>
      <c r="Y274" s="241"/>
      <c r="Z274" s="314">
        <f>SUM(Z259:Z272)</f>
        <v>11</v>
      </c>
      <c r="AA274" s="315">
        <f>SUM(AA259:AA272)</f>
        <v>48.3</v>
      </c>
      <c r="AB274" s="288">
        <f>SUM(AB259:AB272)</f>
        <v>402</v>
      </c>
      <c r="AC274" s="288">
        <f aca="true" t="shared" si="86" ref="AC274:AI274">SUM(AC259:AC272)</f>
        <v>463</v>
      </c>
      <c r="AD274" s="288">
        <f t="shared" si="86"/>
        <v>0</v>
      </c>
      <c r="AE274" s="288">
        <f t="shared" si="86"/>
        <v>0</v>
      </c>
      <c r="AF274" s="288">
        <f t="shared" si="86"/>
        <v>25</v>
      </c>
      <c r="AG274" s="288">
        <f t="shared" si="86"/>
        <v>0</v>
      </c>
      <c r="AH274" s="288">
        <f t="shared" si="86"/>
        <v>0</v>
      </c>
      <c r="AI274" s="449">
        <f t="shared" si="86"/>
        <v>143</v>
      </c>
      <c r="AJ274" s="235"/>
      <c r="AK274" s="241"/>
      <c r="AL274" s="314"/>
      <c r="AM274" s="343"/>
      <c r="AN274" s="343"/>
      <c r="AO274" s="315"/>
      <c r="AP274" s="344"/>
      <c r="AQ274" s="368"/>
      <c r="AR274" s="242"/>
      <c r="AS274" s="242"/>
      <c r="AT274" s="242"/>
      <c r="AU274" s="242"/>
      <c r="AV274" s="242"/>
      <c r="AW274" s="242"/>
      <c r="AX274" s="242"/>
      <c r="AY274" s="242"/>
      <c r="AZ274" s="242"/>
      <c r="BA274" s="242"/>
      <c r="BB274" s="242"/>
      <c r="BC274" s="242"/>
      <c r="BD274" s="242"/>
      <c r="BE274" s="242"/>
      <c r="BF274" s="242"/>
      <c r="BG274" s="242"/>
      <c r="BH274" s="242"/>
      <c r="BI274" s="242"/>
      <c r="BJ274" s="242"/>
      <c r="BK274" s="242"/>
      <c r="BL274" s="242"/>
      <c r="BM274" s="242"/>
      <c r="BN274" s="242"/>
      <c r="BO274" s="242"/>
      <c r="BP274" s="242"/>
      <c r="BQ274" s="242"/>
      <c r="BR274" s="242"/>
      <c r="BS274" s="242"/>
      <c r="BT274" s="242"/>
      <c r="BU274" s="242"/>
      <c r="BV274" s="242"/>
      <c r="BW274" s="242"/>
      <c r="BX274" s="242"/>
      <c r="BY274" s="242"/>
      <c r="BZ274" s="242"/>
      <c r="CA274" s="242"/>
      <c r="CB274" s="242"/>
      <c r="CC274" s="242"/>
      <c r="CD274" s="242"/>
      <c r="CE274" s="242"/>
      <c r="CF274" s="242"/>
      <c r="CG274" s="242"/>
      <c r="CH274" s="242"/>
      <c r="CI274" s="242"/>
      <c r="CJ274" s="242"/>
      <c r="CK274" s="242"/>
      <c r="CL274" s="242"/>
      <c r="CM274" s="242"/>
      <c r="CN274" s="242"/>
      <c r="CO274" s="242"/>
      <c r="CP274" s="242"/>
      <c r="CQ274" s="242"/>
      <c r="CR274" s="242"/>
      <c r="CS274" s="242"/>
      <c r="CT274" s="242"/>
      <c r="CU274" s="242"/>
      <c r="CV274" s="242"/>
      <c r="CW274" s="242"/>
      <c r="CX274" s="242"/>
      <c r="CY274" s="242"/>
      <c r="CZ274" s="242"/>
      <c r="DA274" s="242"/>
      <c r="DB274" s="242"/>
      <c r="DC274" s="242"/>
      <c r="DD274" s="242"/>
      <c r="DE274" s="242"/>
      <c r="DF274" s="242"/>
      <c r="DG274" s="242"/>
      <c r="DH274" s="242"/>
      <c r="DI274" s="242"/>
      <c r="DJ274" s="242"/>
      <c r="DK274" s="242"/>
      <c r="DL274" s="242"/>
      <c r="DM274" s="242"/>
      <c r="DN274" s="242"/>
      <c r="DO274" s="242"/>
      <c r="DP274" s="242"/>
      <c r="DQ274" s="242"/>
      <c r="DR274" s="242"/>
      <c r="DS274" s="242"/>
      <c r="DT274" s="242"/>
      <c r="DU274" s="242"/>
      <c r="DV274" s="242"/>
      <c r="DW274" s="242"/>
      <c r="DX274" s="242"/>
      <c r="DY274" s="242"/>
      <c r="DZ274" s="242"/>
      <c r="EA274" s="242"/>
      <c r="EB274" s="242"/>
      <c r="EC274" s="242"/>
      <c r="ED274" s="242"/>
      <c r="EE274" s="242"/>
      <c r="EF274" s="242"/>
      <c r="EG274" s="242"/>
      <c r="EH274" s="242"/>
      <c r="EI274" s="242"/>
      <c r="EJ274" s="242"/>
      <c r="EK274" s="242"/>
      <c r="EL274" s="242"/>
      <c r="EM274" s="242"/>
      <c r="EN274" s="242"/>
      <c r="EO274" s="242"/>
      <c r="EP274" s="242"/>
      <c r="EQ274" s="242"/>
      <c r="ER274" s="242"/>
      <c r="ES274" s="242"/>
      <c r="ET274" s="242"/>
      <c r="EU274" s="242"/>
      <c r="EV274" s="242"/>
      <c r="EW274" s="242"/>
      <c r="EX274" s="242"/>
      <c r="EY274" s="242"/>
      <c r="EZ274" s="242"/>
      <c r="FA274" s="242"/>
      <c r="FB274" s="242"/>
      <c r="FC274" s="242"/>
      <c r="FD274" s="242"/>
      <c r="FE274" s="242"/>
      <c r="FF274" s="242"/>
      <c r="FG274" s="242"/>
      <c r="FH274" s="242"/>
      <c r="FI274" s="242"/>
      <c r="FJ274" s="242"/>
      <c r="FK274" s="242"/>
      <c r="FL274" s="242"/>
      <c r="FM274" s="242"/>
      <c r="FN274" s="242"/>
      <c r="FO274" s="242"/>
      <c r="FP274" s="242"/>
      <c r="FQ274" s="242"/>
      <c r="FR274" s="242"/>
      <c r="FS274" s="242"/>
      <c r="FT274" s="242"/>
      <c r="FU274" s="242"/>
      <c r="FV274" s="242"/>
      <c r="FW274" s="242"/>
      <c r="FX274" s="242"/>
      <c r="FY274" s="242"/>
      <c r="FZ274" s="242"/>
      <c r="GA274" s="242"/>
      <c r="GB274" s="242"/>
      <c r="GC274" s="242"/>
      <c r="GD274" s="242"/>
      <c r="GE274" s="242"/>
      <c r="GF274" s="242"/>
      <c r="GG274" s="242"/>
      <c r="GH274" s="242"/>
      <c r="GI274" s="242"/>
      <c r="GJ274" s="242"/>
      <c r="GK274" s="242"/>
      <c r="GL274" s="242"/>
      <c r="GM274" s="242"/>
      <c r="GN274" s="242"/>
      <c r="GO274" s="242"/>
      <c r="GP274" s="242"/>
      <c r="GQ274" s="242"/>
      <c r="GR274" s="242"/>
      <c r="GS274" s="242"/>
      <c r="GT274" s="242"/>
      <c r="GU274" s="242"/>
      <c r="GV274" s="242"/>
      <c r="GW274" s="242"/>
      <c r="GX274" s="242"/>
      <c r="GY274" s="242"/>
      <c r="GZ274" s="242"/>
      <c r="HA274" s="242"/>
      <c r="HB274" s="242"/>
      <c r="HC274" s="242"/>
      <c r="HD274" s="242"/>
      <c r="HE274" s="242"/>
      <c r="HF274" s="242"/>
      <c r="HG274" s="242"/>
      <c r="HH274" s="242"/>
      <c r="HI274" s="242"/>
      <c r="HJ274" s="242"/>
      <c r="HK274" s="242"/>
      <c r="HL274" s="242"/>
      <c r="HM274" s="242"/>
      <c r="HN274" s="242"/>
      <c r="HO274" s="242"/>
      <c r="HP274" s="242"/>
      <c r="HQ274" s="242"/>
      <c r="HR274" s="242"/>
      <c r="HS274" s="242"/>
      <c r="HT274" s="242"/>
      <c r="HU274" s="242"/>
      <c r="HV274" s="242"/>
      <c r="HW274" s="242"/>
      <c r="HX274" s="242"/>
      <c r="HY274" s="242"/>
      <c r="HZ274" s="242"/>
    </row>
    <row r="275" spans="1:234" s="242" customFormat="1" ht="10.5" customHeight="1" thickBot="1">
      <c r="A275" s="469" t="s">
        <v>51</v>
      </c>
      <c r="B275" s="470">
        <f>B271+1</f>
        <v>38775</v>
      </c>
      <c r="C275" s="293">
        <f>SUM(D275:J276)</f>
        <v>0</v>
      </c>
      <c r="D275" s="284"/>
      <c r="E275" s="80"/>
      <c r="F275" s="80"/>
      <c r="G275" s="80"/>
      <c r="H275" s="80"/>
      <c r="I275" s="80"/>
      <c r="J275" s="81"/>
      <c r="K275" s="28"/>
      <c r="L275" s="30"/>
      <c r="M275" s="82"/>
      <c r="N275" s="83"/>
      <c r="O275" s="214"/>
      <c r="P275" s="223"/>
      <c r="Q275" s="318">
        <f>SUM(R275:R276,T275:T276)+SUM(S275:S276)*1.5+SUM(U275:U276)/3+SUM(V275:V276)*0.6</f>
        <v>0</v>
      </c>
      <c r="R275" s="70"/>
      <c r="S275" s="70"/>
      <c r="T275" s="29"/>
      <c r="U275" s="29"/>
      <c r="V275" s="30"/>
      <c r="W275" s="28"/>
      <c r="X275" s="83"/>
      <c r="Y275" s="140"/>
      <c r="Z275" s="185"/>
      <c r="AA275" s="34"/>
      <c r="AB275" s="32"/>
      <c r="AC275" s="33"/>
      <c r="AD275" s="33"/>
      <c r="AE275" s="33"/>
      <c r="AF275" s="33"/>
      <c r="AG275" s="33"/>
      <c r="AH275" s="33"/>
      <c r="AI275" s="34"/>
      <c r="AJ275" s="30"/>
      <c r="AK275" s="180" t="s">
        <v>99</v>
      </c>
      <c r="AL275" s="185"/>
      <c r="AM275" s="33"/>
      <c r="AN275" s="351"/>
      <c r="AO275" s="34"/>
      <c r="AP275" s="352"/>
      <c r="AQ275" s="489" t="s">
        <v>270</v>
      </c>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c r="EQ275" s="59"/>
      <c r="ER275" s="59"/>
      <c r="ES275" s="59"/>
      <c r="ET275" s="59"/>
      <c r="EU275" s="59"/>
      <c r="EV275" s="59"/>
      <c r="EW275" s="59"/>
      <c r="EX275" s="59"/>
      <c r="EY275" s="59"/>
      <c r="EZ275" s="59"/>
      <c r="FA275" s="59"/>
      <c r="FB275" s="59"/>
      <c r="FC275" s="59"/>
      <c r="FD275" s="59"/>
      <c r="FE275" s="59"/>
      <c r="FF275" s="59"/>
      <c r="FG275" s="59"/>
      <c r="FH275" s="59"/>
      <c r="FI275" s="59"/>
      <c r="FJ275" s="59"/>
      <c r="FK275" s="59"/>
      <c r="FL275" s="59"/>
      <c r="FM275" s="59"/>
      <c r="FN275" s="59"/>
      <c r="FO275" s="59"/>
      <c r="FP275" s="59"/>
      <c r="FQ275" s="59"/>
      <c r="FR275" s="59"/>
      <c r="FS275" s="59"/>
      <c r="FT275" s="59"/>
      <c r="FU275" s="59"/>
      <c r="FV275" s="59"/>
      <c r="FW275" s="59"/>
      <c r="FX275" s="59"/>
      <c r="FY275" s="59"/>
      <c r="FZ275" s="59"/>
      <c r="GA275" s="59"/>
      <c r="GB275" s="59"/>
      <c r="GC275" s="59"/>
      <c r="GD275" s="59"/>
      <c r="GE275" s="59"/>
      <c r="GF275" s="59"/>
      <c r="GG275" s="59"/>
      <c r="GH275" s="59"/>
      <c r="GI275" s="59"/>
      <c r="GJ275" s="59"/>
      <c r="GK275" s="59"/>
      <c r="GL275" s="59"/>
      <c r="GM275" s="59"/>
      <c r="GN275" s="59"/>
      <c r="GO275" s="59"/>
      <c r="GP275" s="59"/>
      <c r="GQ275" s="59"/>
      <c r="GR275" s="59"/>
      <c r="GS275" s="59"/>
      <c r="GT275" s="59"/>
      <c r="GU275" s="59"/>
      <c r="GV275" s="59"/>
      <c r="GW275" s="59"/>
      <c r="GX275" s="59"/>
      <c r="GY275" s="59"/>
      <c r="GZ275" s="59"/>
      <c r="HA275" s="59"/>
      <c r="HB275" s="59"/>
      <c r="HC275" s="59"/>
      <c r="HD275" s="59"/>
      <c r="HE275" s="59"/>
      <c r="HF275" s="59"/>
      <c r="HG275" s="59"/>
      <c r="HH275" s="59"/>
      <c r="HI275" s="59"/>
      <c r="HJ275" s="59"/>
      <c r="HK275" s="59"/>
      <c r="HL275" s="59"/>
      <c r="HM275" s="59"/>
      <c r="HN275" s="59"/>
      <c r="HO275" s="59"/>
      <c r="HP275" s="59"/>
      <c r="HQ275" s="59"/>
      <c r="HR275" s="59"/>
      <c r="HS275" s="59"/>
      <c r="HT275" s="59"/>
      <c r="HU275" s="59"/>
      <c r="HV275" s="59"/>
      <c r="HW275" s="59"/>
      <c r="HX275" s="59"/>
      <c r="HY275" s="59"/>
      <c r="HZ275" s="59"/>
    </row>
    <row r="276" spans="1:234" ht="10.5" customHeight="1">
      <c r="A276" s="467"/>
      <c r="B276" s="468"/>
      <c r="C276" s="292"/>
      <c r="D276" s="283"/>
      <c r="E276" s="87"/>
      <c r="F276" s="87"/>
      <c r="G276" s="87"/>
      <c r="H276" s="87"/>
      <c r="I276" s="87"/>
      <c r="J276" s="88"/>
      <c r="K276" s="89"/>
      <c r="L276" s="90"/>
      <c r="M276" s="91"/>
      <c r="N276" s="92"/>
      <c r="O276" s="215"/>
      <c r="P276" s="224"/>
      <c r="Q276" s="319"/>
      <c r="R276" s="93"/>
      <c r="S276" s="93"/>
      <c r="T276" s="94"/>
      <c r="U276" s="94"/>
      <c r="V276" s="90"/>
      <c r="W276" s="89"/>
      <c r="X276" s="92"/>
      <c r="Y276" s="182"/>
      <c r="Z276" s="184"/>
      <c r="AA276" s="306"/>
      <c r="AB276" s="442"/>
      <c r="AC276" s="349"/>
      <c r="AD276" s="349"/>
      <c r="AE276" s="349"/>
      <c r="AF276" s="349"/>
      <c r="AG276" s="349"/>
      <c r="AH276" s="349"/>
      <c r="AI276" s="306"/>
      <c r="AJ276" s="90">
        <v>8</v>
      </c>
      <c r="AK276" s="182"/>
      <c r="AL276" s="184"/>
      <c r="AM276" s="349"/>
      <c r="AN276" s="349"/>
      <c r="AO276" s="306"/>
      <c r="AP276" s="350"/>
      <c r="AQ276" s="490"/>
      <c r="AR276" s="95"/>
      <c r="AS276" s="95"/>
      <c r="AT276" s="95"/>
      <c r="AU276" s="95"/>
      <c r="AV276" s="95"/>
      <c r="AW276" s="95"/>
      <c r="AX276" s="95"/>
      <c r="AY276" s="95"/>
      <c r="AZ276" s="95"/>
      <c r="BA276" s="95"/>
      <c r="BB276" s="95"/>
      <c r="BC276" s="95"/>
      <c r="BD276" s="95"/>
      <c r="BE276" s="95"/>
      <c r="BF276" s="95"/>
      <c r="BG276" s="95"/>
      <c r="BH276" s="95"/>
      <c r="BI276" s="95"/>
      <c r="BJ276" s="95"/>
      <c r="BK276" s="95"/>
      <c r="BL276" s="95"/>
      <c r="BM276" s="95"/>
      <c r="BN276" s="95"/>
      <c r="BO276" s="95"/>
      <c r="BP276" s="95"/>
      <c r="BQ276" s="95"/>
      <c r="BR276" s="95"/>
      <c r="BS276" s="95"/>
      <c r="BT276" s="95"/>
      <c r="BU276" s="95"/>
      <c r="BV276" s="95"/>
      <c r="BW276" s="95"/>
      <c r="BX276" s="95"/>
      <c r="BY276" s="95"/>
      <c r="BZ276" s="95"/>
      <c r="CA276" s="95"/>
      <c r="CB276" s="95"/>
      <c r="CC276" s="95"/>
      <c r="CD276" s="95"/>
      <c r="CE276" s="95"/>
      <c r="CF276" s="95"/>
      <c r="CG276" s="95"/>
      <c r="CH276" s="95"/>
      <c r="CI276" s="95"/>
      <c r="CJ276" s="95"/>
      <c r="CK276" s="95"/>
      <c r="CL276" s="95"/>
      <c r="CM276" s="95"/>
      <c r="CN276" s="95"/>
      <c r="CO276" s="95"/>
      <c r="CP276" s="95"/>
      <c r="CQ276" s="95"/>
      <c r="CR276" s="95"/>
      <c r="CS276" s="95"/>
      <c r="CT276" s="95"/>
      <c r="CU276" s="95"/>
      <c r="CV276" s="95"/>
      <c r="CW276" s="95"/>
      <c r="CX276" s="95"/>
      <c r="CY276" s="95"/>
      <c r="CZ276" s="95"/>
      <c r="DA276" s="95"/>
      <c r="DB276" s="95"/>
      <c r="DC276" s="95"/>
      <c r="DD276" s="95"/>
      <c r="DE276" s="95"/>
      <c r="DF276" s="95"/>
      <c r="DG276" s="95"/>
      <c r="DH276" s="95"/>
      <c r="DI276" s="95"/>
      <c r="DJ276" s="95"/>
      <c r="DK276" s="95"/>
      <c r="DL276" s="95"/>
      <c r="DM276" s="95"/>
      <c r="DN276" s="95"/>
      <c r="DO276" s="95"/>
      <c r="DP276" s="95"/>
      <c r="DQ276" s="95"/>
      <c r="DR276" s="95"/>
      <c r="DS276" s="95"/>
      <c r="DT276" s="95"/>
      <c r="DU276" s="95"/>
      <c r="DV276" s="95"/>
      <c r="DW276" s="95"/>
      <c r="DX276" s="95"/>
      <c r="DY276" s="95"/>
      <c r="DZ276" s="95"/>
      <c r="EA276" s="95"/>
      <c r="EB276" s="95"/>
      <c r="EC276" s="95"/>
      <c r="ED276" s="95"/>
      <c r="EE276" s="95"/>
      <c r="EF276" s="95"/>
      <c r="EG276" s="95"/>
      <c r="EH276" s="95"/>
      <c r="EI276" s="95"/>
      <c r="EJ276" s="95"/>
      <c r="EK276" s="95"/>
      <c r="EL276" s="95"/>
      <c r="EM276" s="95"/>
      <c r="EN276" s="95"/>
      <c r="EO276" s="95"/>
      <c r="EP276" s="95"/>
      <c r="EQ276" s="95"/>
      <c r="ER276" s="95"/>
      <c r="ES276" s="95"/>
      <c r="ET276" s="95"/>
      <c r="EU276" s="95"/>
      <c r="EV276" s="95"/>
      <c r="EW276" s="95"/>
      <c r="EX276" s="95"/>
      <c r="EY276" s="95"/>
      <c r="EZ276" s="95"/>
      <c r="FA276" s="95"/>
      <c r="FB276" s="95"/>
      <c r="FC276" s="95"/>
      <c r="FD276" s="95"/>
      <c r="FE276" s="95"/>
      <c r="FF276" s="95"/>
      <c r="FG276" s="95"/>
      <c r="FH276" s="95"/>
      <c r="FI276" s="95"/>
      <c r="FJ276" s="95"/>
      <c r="FK276" s="95"/>
      <c r="FL276" s="95"/>
      <c r="FM276" s="95"/>
      <c r="FN276" s="95"/>
      <c r="FO276" s="95"/>
      <c r="FP276" s="95"/>
      <c r="FQ276" s="95"/>
      <c r="FR276" s="95"/>
      <c r="FS276" s="95"/>
      <c r="FT276" s="95"/>
      <c r="FU276" s="95"/>
      <c r="FV276" s="95"/>
      <c r="FW276" s="95"/>
      <c r="FX276" s="95"/>
      <c r="FY276" s="95"/>
      <c r="FZ276" s="95"/>
      <c r="GA276" s="95"/>
      <c r="GB276" s="95"/>
      <c r="GC276" s="95"/>
      <c r="GD276" s="95"/>
      <c r="GE276" s="95"/>
      <c r="GF276" s="95"/>
      <c r="GG276" s="95"/>
      <c r="GH276" s="95"/>
      <c r="GI276" s="95"/>
      <c r="GJ276" s="95"/>
      <c r="GK276" s="95"/>
      <c r="GL276" s="95"/>
      <c r="GM276" s="95"/>
      <c r="GN276" s="95"/>
      <c r="GO276" s="95"/>
      <c r="GP276" s="95"/>
      <c r="GQ276" s="95"/>
      <c r="GR276" s="95"/>
      <c r="GS276" s="95"/>
      <c r="GT276" s="95"/>
      <c r="GU276" s="95"/>
      <c r="GV276" s="95"/>
      <c r="GW276" s="95"/>
      <c r="GX276" s="95"/>
      <c r="GY276" s="95"/>
      <c r="GZ276" s="95"/>
      <c r="HA276" s="95"/>
      <c r="HB276" s="95"/>
      <c r="HC276" s="95"/>
      <c r="HD276" s="95"/>
      <c r="HE276" s="95"/>
      <c r="HF276" s="95"/>
      <c r="HG276" s="95"/>
      <c r="HH276" s="95"/>
      <c r="HI276" s="95"/>
      <c r="HJ276" s="95"/>
      <c r="HK276" s="95"/>
      <c r="HL276" s="95"/>
      <c r="HM276" s="95"/>
      <c r="HN276" s="95"/>
      <c r="HO276" s="95"/>
      <c r="HP276" s="95"/>
      <c r="HQ276" s="95"/>
      <c r="HR276" s="95"/>
      <c r="HS276" s="95"/>
      <c r="HT276" s="95"/>
      <c r="HU276" s="95"/>
      <c r="HV276" s="95"/>
      <c r="HW276" s="95"/>
      <c r="HX276" s="95"/>
      <c r="HY276" s="95"/>
      <c r="HZ276" s="95"/>
    </row>
    <row r="277" spans="1:234" s="95" customFormat="1" ht="10.5" customHeight="1">
      <c r="A277" s="463" t="s">
        <v>59</v>
      </c>
      <c r="B277" s="465">
        <f>B275+1</f>
        <v>38776</v>
      </c>
      <c r="C277" s="293">
        <f>SUM(D277:J278)</f>
        <v>61</v>
      </c>
      <c r="D277" s="284"/>
      <c r="E277" s="80"/>
      <c r="F277" s="80"/>
      <c r="G277" s="80"/>
      <c r="H277" s="80"/>
      <c r="I277" s="80"/>
      <c r="J277" s="81"/>
      <c r="K277" s="28"/>
      <c r="L277" s="30"/>
      <c r="M277" s="82"/>
      <c r="N277" s="83"/>
      <c r="O277" s="211"/>
      <c r="P277" s="221"/>
      <c r="Q277" s="318">
        <f>SUM(R277:R278,T277:T278)+SUM(S277:S278)*1.5+SUM(U277:U278)/3+SUM(V277:V278)*0.6</f>
        <v>9.2</v>
      </c>
      <c r="R277" s="70"/>
      <c r="S277" s="70"/>
      <c r="T277" s="29"/>
      <c r="U277" s="29"/>
      <c r="V277" s="30"/>
      <c r="W277" s="28"/>
      <c r="X277" s="83"/>
      <c r="Y277" s="140"/>
      <c r="Z277" s="185"/>
      <c r="AA277" s="34"/>
      <c r="AB277" s="32"/>
      <c r="AC277" s="33"/>
      <c r="AD277" s="33"/>
      <c r="AE277" s="33"/>
      <c r="AF277" s="33"/>
      <c r="AG277" s="33"/>
      <c r="AH277" s="33"/>
      <c r="AI277" s="34"/>
      <c r="AJ277" s="30"/>
      <c r="AK277" s="180">
        <v>49</v>
      </c>
      <c r="AL277" s="185">
        <v>56</v>
      </c>
      <c r="AM277" s="33">
        <v>52</v>
      </c>
      <c r="AN277" s="33">
        <v>56</v>
      </c>
      <c r="AO277" s="34">
        <f>AN277-AK277</f>
        <v>7</v>
      </c>
      <c r="AP277" s="352"/>
      <c r="AQ277" s="491" t="s">
        <v>521</v>
      </c>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c r="EQ277" s="59"/>
      <c r="ER277" s="59"/>
      <c r="ES277" s="59"/>
      <c r="ET277" s="59"/>
      <c r="EU277" s="59"/>
      <c r="EV277" s="59"/>
      <c r="EW277" s="59"/>
      <c r="EX277" s="59"/>
      <c r="EY277" s="59"/>
      <c r="EZ277" s="59"/>
      <c r="FA277" s="59"/>
      <c r="FB277" s="59"/>
      <c r="FC277" s="59"/>
      <c r="FD277" s="59"/>
      <c r="FE277" s="59"/>
      <c r="FF277" s="59"/>
      <c r="FG277" s="59"/>
      <c r="FH277" s="59"/>
      <c r="FI277" s="59"/>
      <c r="FJ277" s="59"/>
      <c r="FK277" s="59"/>
      <c r="FL277" s="59"/>
      <c r="FM277" s="59"/>
      <c r="FN277" s="59"/>
      <c r="FO277" s="59"/>
      <c r="FP277" s="59"/>
      <c r="FQ277" s="59"/>
      <c r="FR277" s="59"/>
      <c r="FS277" s="59"/>
      <c r="FT277" s="59"/>
      <c r="FU277" s="59"/>
      <c r="FV277" s="59"/>
      <c r="FW277" s="59"/>
      <c r="FX277" s="59"/>
      <c r="FY277" s="59"/>
      <c r="FZ277" s="59"/>
      <c r="GA277" s="59"/>
      <c r="GB277" s="59"/>
      <c r="GC277" s="59"/>
      <c r="GD277" s="59"/>
      <c r="GE277" s="59"/>
      <c r="GF277" s="59"/>
      <c r="GG277" s="59"/>
      <c r="GH277" s="59"/>
      <c r="GI277" s="59"/>
      <c r="GJ277" s="59"/>
      <c r="GK277" s="59"/>
      <c r="GL277" s="59"/>
      <c r="GM277" s="59"/>
      <c r="GN277" s="59"/>
      <c r="GO277" s="59"/>
      <c r="GP277" s="59"/>
      <c r="GQ277" s="59"/>
      <c r="GR277" s="59"/>
      <c r="GS277" s="59"/>
      <c r="GT277" s="59"/>
      <c r="GU277" s="59"/>
      <c r="GV277" s="59"/>
      <c r="GW277" s="59"/>
      <c r="GX277" s="59"/>
      <c r="GY277" s="59"/>
      <c r="GZ277" s="59"/>
      <c r="HA277" s="59"/>
      <c r="HB277" s="59"/>
      <c r="HC277" s="59"/>
      <c r="HD277" s="59"/>
      <c r="HE277" s="59"/>
      <c r="HF277" s="59"/>
      <c r="HG277" s="59"/>
      <c r="HH277" s="59"/>
      <c r="HI277" s="59"/>
      <c r="HJ277" s="59"/>
      <c r="HK277" s="59"/>
      <c r="HL277" s="59"/>
      <c r="HM277" s="59"/>
      <c r="HN277" s="59"/>
      <c r="HO277" s="59"/>
      <c r="HP277" s="59"/>
      <c r="HQ277" s="59"/>
      <c r="HR277" s="59"/>
      <c r="HS277" s="59"/>
      <c r="HT277" s="59"/>
      <c r="HU277" s="59"/>
      <c r="HV277" s="59"/>
      <c r="HW277" s="59"/>
      <c r="HX277" s="59"/>
      <c r="HY277" s="59"/>
      <c r="HZ277" s="59"/>
    </row>
    <row r="278" spans="1:234" ht="10.5" customHeight="1">
      <c r="A278" s="467"/>
      <c r="B278" s="468"/>
      <c r="C278" s="292"/>
      <c r="D278" s="283">
        <v>61</v>
      </c>
      <c r="E278" s="87"/>
      <c r="F278" s="87"/>
      <c r="G278" s="87"/>
      <c r="H278" s="87"/>
      <c r="I278" s="87"/>
      <c r="J278" s="88"/>
      <c r="K278" s="89" t="s">
        <v>565</v>
      </c>
      <c r="L278" s="90">
        <v>8</v>
      </c>
      <c r="M278" s="91" t="s">
        <v>97</v>
      </c>
      <c r="N278" s="92">
        <v>18</v>
      </c>
      <c r="O278" s="212" t="s">
        <v>417</v>
      </c>
      <c r="P278" s="222"/>
      <c r="Q278" s="319"/>
      <c r="R278" s="93"/>
      <c r="S278" s="93"/>
      <c r="T278" s="94">
        <v>2</v>
      </c>
      <c r="U278" s="94"/>
      <c r="V278" s="90">
        <v>12</v>
      </c>
      <c r="W278" s="89"/>
      <c r="X278" s="92"/>
      <c r="Y278" s="182"/>
      <c r="Z278" s="184"/>
      <c r="AA278" s="306"/>
      <c r="AB278" s="442">
        <v>12</v>
      </c>
      <c r="AC278" s="349"/>
      <c r="AD278" s="349">
        <v>49</v>
      </c>
      <c r="AE278" s="349"/>
      <c r="AF278" s="349"/>
      <c r="AG278" s="349"/>
      <c r="AH278" s="349"/>
      <c r="AI278" s="306"/>
      <c r="AJ278" s="90">
        <v>8</v>
      </c>
      <c r="AK278" s="182"/>
      <c r="AL278" s="184"/>
      <c r="AM278" s="349"/>
      <c r="AN278" s="349"/>
      <c r="AO278" s="306"/>
      <c r="AP278" s="350"/>
      <c r="AQ278" s="490"/>
      <c r="AR278" s="95"/>
      <c r="AS278" s="95"/>
      <c r="AT278" s="95"/>
      <c r="AU278" s="95"/>
      <c r="AV278" s="95"/>
      <c r="AW278" s="95"/>
      <c r="AX278" s="95"/>
      <c r="AY278" s="95"/>
      <c r="AZ278" s="95"/>
      <c r="BA278" s="95"/>
      <c r="BB278" s="95"/>
      <c r="BC278" s="95"/>
      <c r="BD278" s="95"/>
      <c r="BE278" s="95"/>
      <c r="BF278" s="95"/>
      <c r="BG278" s="95"/>
      <c r="BH278" s="95"/>
      <c r="BI278" s="95"/>
      <c r="BJ278" s="95"/>
      <c r="BK278" s="95"/>
      <c r="BL278" s="95"/>
      <c r="BM278" s="95"/>
      <c r="BN278" s="95"/>
      <c r="BO278" s="95"/>
      <c r="BP278" s="95"/>
      <c r="BQ278" s="95"/>
      <c r="BR278" s="95"/>
      <c r="BS278" s="95"/>
      <c r="BT278" s="95"/>
      <c r="BU278" s="95"/>
      <c r="BV278" s="95"/>
      <c r="BW278" s="95"/>
      <c r="BX278" s="95"/>
      <c r="BY278" s="95"/>
      <c r="BZ278" s="95"/>
      <c r="CA278" s="95"/>
      <c r="CB278" s="95"/>
      <c r="CC278" s="95"/>
      <c r="CD278" s="95"/>
      <c r="CE278" s="95"/>
      <c r="CF278" s="95"/>
      <c r="CG278" s="95"/>
      <c r="CH278" s="95"/>
      <c r="CI278" s="95"/>
      <c r="CJ278" s="95"/>
      <c r="CK278" s="95"/>
      <c r="CL278" s="95"/>
      <c r="CM278" s="95"/>
      <c r="CN278" s="95"/>
      <c r="CO278" s="95"/>
      <c r="CP278" s="95"/>
      <c r="CQ278" s="95"/>
      <c r="CR278" s="95"/>
      <c r="CS278" s="95"/>
      <c r="CT278" s="95"/>
      <c r="CU278" s="95"/>
      <c r="CV278" s="95"/>
      <c r="CW278" s="95"/>
      <c r="CX278" s="95"/>
      <c r="CY278" s="95"/>
      <c r="CZ278" s="95"/>
      <c r="DA278" s="95"/>
      <c r="DB278" s="95"/>
      <c r="DC278" s="95"/>
      <c r="DD278" s="95"/>
      <c r="DE278" s="95"/>
      <c r="DF278" s="95"/>
      <c r="DG278" s="95"/>
      <c r="DH278" s="95"/>
      <c r="DI278" s="95"/>
      <c r="DJ278" s="95"/>
      <c r="DK278" s="95"/>
      <c r="DL278" s="95"/>
      <c r="DM278" s="95"/>
      <c r="DN278" s="95"/>
      <c r="DO278" s="95"/>
      <c r="DP278" s="95"/>
      <c r="DQ278" s="95"/>
      <c r="DR278" s="95"/>
      <c r="DS278" s="95"/>
      <c r="DT278" s="95"/>
      <c r="DU278" s="95"/>
      <c r="DV278" s="95"/>
      <c r="DW278" s="95"/>
      <c r="DX278" s="95"/>
      <c r="DY278" s="95"/>
      <c r="DZ278" s="95"/>
      <c r="EA278" s="95"/>
      <c r="EB278" s="95"/>
      <c r="EC278" s="95"/>
      <c r="ED278" s="95"/>
      <c r="EE278" s="95"/>
      <c r="EF278" s="95"/>
      <c r="EG278" s="95"/>
      <c r="EH278" s="95"/>
      <c r="EI278" s="95"/>
      <c r="EJ278" s="95"/>
      <c r="EK278" s="95"/>
      <c r="EL278" s="95"/>
      <c r="EM278" s="95"/>
      <c r="EN278" s="95"/>
      <c r="EO278" s="95"/>
      <c r="EP278" s="95"/>
      <c r="EQ278" s="95"/>
      <c r="ER278" s="95"/>
      <c r="ES278" s="95"/>
      <c r="ET278" s="95"/>
      <c r="EU278" s="95"/>
      <c r="EV278" s="95"/>
      <c r="EW278" s="95"/>
      <c r="EX278" s="95"/>
      <c r="EY278" s="95"/>
      <c r="EZ278" s="95"/>
      <c r="FA278" s="95"/>
      <c r="FB278" s="95"/>
      <c r="FC278" s="95"/>
      <c r="FD278" s="95"/>
      <c r="FE278" s="95"/>
      <c r="FF278" s="95"/>
      <c r="FG278" s="95"/>
      <c r="FH278" s="95"/>
      <c r="FI278" s="95"/>
      <c r="FJ278" s="95"/>
      <c r="FK278" s="95"/>
      <c r="FL278" s="95"/>
      <c r="FM278" s="95"/>
      <c r="FN278" s="95"/>
      <c r="FO278" s="95"/>
      <c r="FP278" s="95"/>
      <c r="FQ278" s="95"/>
      <c r="FR278" s="95"/>
      <c r="FS278" s="95"/>
      <c r="FT278" s="95"/>
      <c r="FU278" s="95"/>
      <c r="FV278" s="95"/>
      <c r="FW278" s="95"/>
      <c r="FX278" s="95"/>
      <c r="FY278" s="95"/>
      <c r="FZ278" s="95"/>
      <c r="GA278" s="95"/>
      <c r="GB278" s="95"/>
      <c r="GC278" s="95"/>
      <c r="GD278" s="95"/>
      <c r="GE278" s="95"/>
      <c r="GF278" s="95"/>
      <c r="GG278" s="95"/>
      <c r="GH278" s="95"/>
      <c r="GI278" s="95"/>
      <c r="GJ278" s="95"/>
      <c r="GK278" s="95"/>
      <c r="GL278" s="95"/>
      <c r="GM278" s="95"/>
      <c r="GN278" s="95"/>
      <c r="GO278" s="95"/>
      <c r="GP278" s="95"/>
      <c r="GQ278" s="95"/>
      <c r="GR278" s="95"/>
      <c r="GS278" s="95"/>
      <c r="GT278" s="95"/>
      <c r="GU278" s="95"/>
      <c r="GV278" s="95"/>
      <c r="GW278" s="95"/>
      <c r="GX278" s="95"/>
      <c r="GY278" s="95"/>
      <c r="GZ278" s="95"/>
      <c r="HA278" s="95"/>
      <c r="HB278" s="95"/>
      <c r="HC278" s="95"/>
      <c r="HD278" s="95"/>
      <c r="HE278" s="95"/>
      <c r="HF278" s="95"/>
      <c r="HG278" s="95"/>
      <c r="HH278" s="95"/>
      <c r="HI278" s="95"/>
      <c r="HJ278" s="95"/>
      <c r="HK278" s="95"/>
      <c r="HL278" s="95"/>
      <c r="HM278" s="95"/>
      <c r="HN278" s="95"/>
      <c r="HO278" s="95"/>
      <c r="HP278" s="95"/>
      <c r="HQ278" s="95"/>
      <c r="HR278" s="95"/>
      <c r="HS278" s="95"/>
      <c r="HT278" s="95"/>
      <c r="HU278" s="95"/>
      <c r="HV278" s="95"/>
      <c r="HW278" s="95"/>
      <c r="HX278" s="95"/>
      <c r="HY278" s="95"/>
      <c r="HZ278" s="95"/>
    </row>
    <row r="279" spans="1:234" s="95" customFormat="1" ht="10.5" customHeight="1">
      <c r="A279" s="463" t="s">
        <v>60</v>
      </c>
      <c r="B279" s="465">
        <f>B277+1</f>
        <v>38777</v>
      </c>
      <c r="C279" s="293">
        <f>SUM(D279:J280)</f>
        <v>35</v>
      </c>
      <c r="D279" s="284"/>
      <c r="E279" s="80"/>
      <c r="F279" s="80"/>
      <c r="G279" s="80"/>
      <c r="H279" s="80"/>
      <c r="I279" s="80"/>
      <c r="J279" s="81"/>
      <c r="K279" s="28"/>
      <c r="L279" s="30"/>
      <c r="M279" s="82"/>
      <c r="N279" s="83"/>
      <c r="O279" s="211"/>
      <c r="P279" s="221"/>
      <c r="Q279" s="318">
        <f>SUM(R279:R280,T279:T280)+SUM(S279:S280)*1.5+SUM(U279:U280)/3+SUM(V279:V280)*0.6</f>
        <v>7</v>
      </c>
      <c r="R279" s="70"/>
      <c r="S279" s="70"/>
      <c r="T279" s="29"/>
      <c r="U279" s="29"/>
      <c r="V279" s="30"/>
      <c r="W279" s="28"/>
      <c r="X279" s="83"/>
      <c r="Y279" s="140"/>
      <c r="Z279" s="185"/>
      <c r="AA279" s="34"/>
      <c r="AB279" s="32"/>
      <c r="AC279" s="33"/>
      <c r="AD279" s="33"/>
      <c r="AE279" s="33"/>
      <c r="AF279" s="33"/>
      <c r="AG279" s="33"/>
      <c r="AH279" s="33"/>
      <c r="AI279" s="34"/>
      <c r="AJ279" s="30"/>
      <c r="AK279" s="180">
        <v>49</v>
      </c>
      <c r="AL279" s="185">
        <v>59</v>
      </c>
      <c r="AM279" s="33">
        <v>56</v>
      </c>
      <c r="AN279" s="33">
        <v>56</v>
      </c>
      <c r="AO279" s="34">
        <f>AN279-AK279</f>
        <v>7</v>
      </c>
      <c r="AP279" s="352"/>
      <c r="AQ279" s="491" t="s">
        <v>522</v>
      </c>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c r="FW279" s="59"/>
      <c r="FX279" s="59"/>
      <c r="FY279" s="59"/>
      <c r="FZ279" s="59"/>
      <c r="GA279" s="59"/>
      <c r="GB279" s="59"/>
      <c r="GC279" s="59"/>
      <c r="GD279" s="59"/>
      <c r="GE279" s="59"/>
      <c r="GF279" s="59"/>
      <c r="GG279" s="59"/>
      <c r="GH279" s="59"/>
      <c r="GI279" s="59"/>
      <c r="GJ279" s="59"/>
      <c r="GK279" s="59"/>
      <c r="GL279" s="59"/>
      <c r="GM279" s="59"/>
      <c r="GN279" s="59"/>
      <c r="GO279" s="59"/>
      <c r="GP279" s="59"/>
      <c r="GQ279" s="59"/>
      <c r="GR279" s="59"/>
      <c r="GS279" s="59"/>
      <c r="GT279" s="59"/>
      <c r="GU279" s="59"/>
      <c r="GV279" s="59"/>
      <c r="GW279" s="59"/>
      <c r="GX279" s="59"/>
      <c r="GY279" s="59"/>
      <c r="GZ279" s="59"/>
      <c r="HA279" s="59"/>
      <c r="HB279" s="59"/>
      <c r="HC279" s="59"/>
      <c r="HD279" s="59"/>
      <c r="HE279" s="59"/>
      <c r="HF279" s="59"/>
      <c r="HG279" s="59"/>
      <c r="HH279" s="59"/>
      <c r="HI279" s="59"/>
      <c r="HJ279" s="59"/>
      <c r="HK279" s="59"/>
      <c r="HL279" s="59"/>
      <c r="HM279" s="59"/>
      <c r="HN279" s="59"/>
      <c r="HO279" s="59"/>
      <c r="HP279" s="59"/>
      <c r="HQ279" s="59"/>
      <c r="HR279" s="59"/>
      <c r="HS279" s="59"/>
      <c r="HT279" s="59"/>
      <c r="HU279" s="59"/>
      <c r="HV279" s="59"/>
      <c r="HW279" s="59"/>
      <c r="HX279" s="59"/>
      <c r="HY279" s="59"/>
      <c r="HZ279" s="59"/>
    </row>
    <row r="280" spans="1:234" ht="10.5" customHeight="1">
      <c r="A280" s="467"/>
      <c r="B280" s="468"/>
      <c r="C280" s="294"/>
      <c r="D280" s="283">
        <v>30</v>
      </c>
      <c r="E280" s="87">
        <v>5</v>
      </c>
      <c r="F280" s="87"/>
      <c r="G280" s="87"/>
      <c r="H280" s="87"/>
      <c r="I280" s="87"/>
      <c r="J280" s="88"/>
      <c r="K280" s="89" t="s">
        <v>565</v>
      </c>
      <c r="L280" s="90">
        <v>8</v>
      </c>
      <c r="M280" s="91" t="s">
        <v>70</v>
      </c>
      <c r="N280" s="92">
        <v>20</v>
      </c>
      <c r="O280" s="212" t="s">
        <v>29</v>
      </c>
      <c r="P280" s="222"/>
      <c r="Q280" s="319"/>
      <c r="R280" s="93"/>
      <c r="S280" s="93"/>
      <c r="T280" s="94">
        <v>7</v>
      </c>
      <c r="U280" s="94"/>
      <c r="V280" s="90"/>
      <c r="W280" s="89"/>
      <c r="X280" s="92"/>
      <c r="Y280" s="182"/>
      <c r="Z280" s="184"/>
      <c r="AA280" s="306"/>
      <c r="AB280" s="442">
        <v>35</v>
      </c>
      <c r="AC280" s="349"/>
      <c r="AD280" s="349"/>
      <c r="AE280" s="349"/>
      <c r="AF280" s="349"/>
      <c r="AG280" s="349"/>
      <c r="AH280" s="349"/>
      <c r="AI280" s="306"/>
      <c r="AJ280" s="90">
        <v>8</v>
      </c>
      <c r="AK280" s="182"/>
      <c r="AL280" s="184"/>
      <c r="AM280" s="349"/>
      <c r="AN280" s="349"/>
      <c r="AO280" s="306"/>
      <c r="AP280" s="350"/>
      <c r="AQ280" s="490"/>
      <c r="AR280" s="95"/>
      <c r="AS280" s="95"/>
      <c r="AT280" s="95"/>
      <c r="AU280" s="95"/>
      <c r="AV280" s="95"/>
      <c r="AW280" s="95"/>
      <c r="AX280" s="95"/>
      <c r="AY280" s="95"/>
      <c r="AZ280" s="95"/>
      <c r="BA280" s="95"/>
      <c r="BB280" s="95"/>
      <c r="BC280" s="95"/>
      <c r="BD280" s="95"/>
      <c r="BE280" s="95"/>
      <c r="BF280" s="95"/>
      <c r="BG280" s="95"/>
      <c r="BH280" s="95"/>
      <c r="BI280" s="95"/>
      <c r="BJ280" s="95"/>
      <c r="BK280" s="95"/>
      <c r="BL280" s="95"/>
      <c r="BM280" s="95"/>
      <c r="BN280" s="95"/>
      <c r="BO280" s="95"/>
      <c r="BP280" s="95"/>
      <c r="BQ280" s="95"/>
      <c r="BR280" s="95"/>
      <c r="BS280" s="95"/>
      <c r="BT280" s="95"/>
      <c r="BU280" s="95"/>
      <c r="BV280" s="95"/>
      <c r="BW280" s="95"/>
      <c r="BX280" s="95"/>
      <c r="BY280" s="95"/>
      <c r="BZ280" s="95"/>
      <c r="CA280" s="95"/>
      <c r="CB280" s="95"/>
      <c r="CC280" s="95"/>
      <c r="CD280" s="95"/>
      <c r="CE280" s="95"/>
      <c r="CF280" s="95"/>
      <c r="CG280" s="95"/>
      <c r="CH280" s="95"/>
      <c r="CI280" s="95"/>
      <c r="CJ280" s="95"/>
      <c r="CK280" s="95"/>
      <c r="CL280" s="95"/>
      <c r="CM280" s="95"/>
      <c r="CN280" s="95"/>
      <c r="CO280" s="95"/>
      <c r="CP280" s="95"/>
      <c r="CQ280" s="95"/>
      <c r="CR280" s="95"/>
      <c r="CS280" s="95"/>
      <c r="CT280" s="95"/>
      <c r="CU280" s="95"/>
      <c r="CV280" s="95"/>
      <c r="CW280" s="95"/>
      <c r="CX280" s="95"/>
      <c r="CY280" s="95"/>
      <c r="CZ280" s="95"/>
      <c r="DA280" s="95"/>
      <c r="DB280" s="95"/>
      <c r="DC280" s="95"/>
      <c r="DD280" s="95"/>
      <c r="DE280" s="95"/>
      <c r="DF280" s="95"/>
      <c r="DG280" s="95"/>
      <c r="DH280" s="95"/>
      <c r="DI280" s="95"/>
      <c r="DJ280" s="95"/>
      <c r="DK280" s="95"/>
      <c r="DL280" s="95"/>
      <c r="DM280" s="95"/>
      <c r="DN280" s="95"/>
      <c r="DO280" s="95"/>
      <c r="DP280" s="95"/>
      <c r="DQ280" s="95"/>
      <c r="DR280" s="95"/>
      <c r="DS280" s="95"/>
      <c r="DT280" s="95"/>
      <c r="DU280" s="95"/>
      <c r="DV280" s="95"/>
      <c r="DW280" s="95"/>
      <c r="DX280" s="95"/>
      <c r="DY280" s="95"/>
      <c r="DZ280" s="95"/>
      <c r="EA280" s="95"/>
      <c r="EB280" s="95"/>
      <c r="EC280" s="95"/>
      <c r="ED280" s="95"/>
      <c r="EE280" s="95"/>
      <c r="EF280" s="95"/>
      <c r="EG280" s="95"/>
      <c r="EH280" s="95"/>
      <c r="EI280" s="95"/>
      <c r="EJ280" s="95"/>
      <c r="EK280" s="95"/>
      <c r="EL280" s="95"/>
      <c r="EM280" s="95"/>
      <c r="EN280" s="95"/>
      <c r="EO280" s="95"/>
      <c r="EP280" s="95"/>
      <c r="EQ280" s="95"/>
      <c r="ER280" s="95"/>
      <c r="ES280" s="95"/>
      <c r="ET280" s="95"/>
      <c r="EU280" s="95"/>
      <c r="EV280" s="95"/>
      <c r="EW280" s="95"/>
      <c r="EX280" s="95"/>
      <c r="EY280" s="95"/>
      <c r="EZ280" s="95"/>
      <c r="FA280" s="95"/>
      <c r="FB280" s="95"/>
      <c r="FC280" s="95"/>
      <c r="FD280" s="95"/>
      <c r="FE280" s="95"/>
      <c r="FF280" s="95"/>
      <c r="FG280" s="95"/>
      <c r="FH280" s="95"/>
      <c r="FI280" s="95"/>
      <c r="FJ280" s="95"/>
      <c r="FK280" s="95"/>
      <c r="FL280" s="95"/>
      <c r="FM280" s="95"/>
      <c r="FN280" s="95"/>
      <c r="FO280" s="95"/>
      <c r="FP280" s="95"/>
      <c r="FQ280" s="95"/>
      <c r="FR280" s="95"/>
      <c r="FS280" s="95"/>
      <c r="FT280" s="95"/>
      <c r="FU280" s="95"/>
      <c r="FV280" s="95"/>
      <c r="FW280" s="95"/>
      <c r="FX280" s="95"/>
      <c r="FY280" s="95"/>
      <c r="FZ280" s="95"/>
      <c r="GA280" s="95"/>
      <c r="GB280" s="95"/>
      <c r="GC280" s="95"/>
      <c r="GD280" s="95"/>
      <c r="GE280" s="95"/>
      <c r="GF280" s="95"/>
      <c r="GG280" s="95"/>
      <c r="GH280" s="95"/>
      <c r="GI280" s="95"/>
      <c r="GJ280" s="95"/>
      <c r="GK280" s="95"/>
      <c r="GL280" s="95"/>
      <c r="GM280" s="95"/>
      <c r="GN280" s="95"/>
      <c r="GO280" s="95"/>
      <c r="GP280" s="95"/>
      <c r="GQ280" s="95"/>
      <c r="GR280" s="95"/>
      <c r="GS280" s="95"/>
      <c r="GT280" s="95"/>
      <c r="GU280" s="95"/>
      <c r="GV280" s="95"/>
      <c r="GW280" s="95"/>
      <c r="GX280" s="95"/>
      <c r="GY280" s="95"/>
      <c r="GZ280" s="95"/>
      <c r="HA280" s="95"/>
      <c r="HB280" s="95"/>
      <c r="HC280" s="95"/>
      <c r="HD280" s="95"/>
      <c r="HE280" s="95"/>
      <c r="HF280" s="95"/>
      <c r="HG280" s="95"/>
      <c r="HH280" s="95"/>
      <c r="HI280" s="95"/>
      <c r="HJ280" s="95"/>
      <c r="HK280" s="95"/>
      <c r="HL280" s="95"/>
      <c r="HM280" s="95"/>
      <c r="HN280" s="95"/>
      <c r="HO280" s="95"/>
      <c r="HP280" s="95"/>
      <c r="HQ280" s="95"/>
      <c r="HR280" s="95"/>
      <c r="HS280" s="95"/>
      <c r="HT280" s="95"/>
      <c r="HU280" s="95"/>
      <c r="HV280" s="95"/>
      <c r="HW280" s="95"/>
      <c r="HX280" s="95"/>
      <c r="HY280" s="95"/>
      <c r="HZ280" s="95"/>
    </row>
    <row r="281" spans="1:234" s="95" customFormat="1" ht="10.5" customHeight="1">
      <c r="A281" s="463" t="s">
        <v>61</v>
      </c>
      <c r="B281" s="465">
        <f>B279+1</f>
        <v>38778</v>
      </c>
      <c r="C281" s="293">
        <f>SUM(D281:J282)</f>
        <v>56</v>
      </c>
      <c r="D281" s="285"/>
      <c r="E281" s="96"/>
      <c r="F281" s="80"/>
      <c r="G281" s="80"/>
      <c r="H281" s="80"/>
      <c r="I281" s="96"/>
      <c r="J281" s="81"/>
      <c r="K281" s="28"/>
      <c r="L281" s="99"/>
      <c r="M281" s="82"/>
      <c r="N281" s="83"/>
      <c r="O281" s="213"/>
      <c r="P281" s="221"/>
      <c r="Q281" s="318">
        <f>SUM(R281:R282,T281:T282)+SUM(S281:S282)*1.5+SUM(U281:U282)/3+SUM(V281:V282)*0.6</f>
        <v>12</v>
      </c>
      <c r="R281" s="70"/>
      <c r="S281" s="70"/>
      <c r="T281" s="29"/>
      <c r="U281" s="29"/>
      <c r="V281" s="30"/>
      <c r="W281" s="28"/>
      <c r="X281" s="83"/>
      <c r="Y281" s="140"/>
      <c r="Z281" s="185"/>
      <c r="AA281" s="34"/>
      <c r="AB281" s="32"/>
      <c r="AC281" s="33"/>
      <c r="AD281" s="33"/>
      <c r="AE281" s="33"/>
      <c r="AF281" s="33"/>
      <c r="AG281" s="33"/>
      <c r="AH281" s="33"/>
      <c r="AI281" s="34"/>
      <c r="AJ281" s="30"/>
      <c r="AK281" s="180">
        <v>49</v>
      </c>
      <c r="AL281" s="185">
        <v>63</v>
      </c>
      <c r="AM281" s="33">
        <v>59</v>
      </c>
      <c r="AN281" s="33">
        <v>56</v>
      </c>
      <c r="AO281" s="34">
        <f>AN281-AK281</f>
        <v>7</v>
      </c>
      <c r="AP281" s="352"/>
      <c r="AQ281" s="491" t="s">
        <v>306</v>
      </c>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c r="EQ281" s="59"/>
      <c r="ER281" s="59"/>
      <c r="ES281" s="59"/>
      <c r="ET281" s="59"/>
      <c r="EU281" s="59"/>
      <c r="EV281" s="59"/>
      <c r="EW281" s="59"/>
      <c r="EX281" s="59"/>
      <c r="EY281" s="59"/>
      <c r="EZ281" s="59"/>
      <c r="FA281" s="59"/>
      <c r="FB281" s="59"/>
      <c r="FC281" s="59"/>
      <c r="FD281" s="59"/>
      <c r="FE281" s="59"/>
      <c r="FF281" s="59"/>
      <c r="FG281" s="59"/>
      <c r="FH281" s="59"/>
      <c r="FI281" s="59"/>
      <c r="FJ281" s="59"/>
      <c r="FK281" s="59"/>
      <c r="FL281" s="59"/>
      <c r="FM281" s="59"/>
      <c r="FN281" s="59"/>
      <c r="FO281" s="59"/>
      <c r="FP281" s="59"/>
      <c r="FQ281" s="59"/>
      <c r="FR281" s="59"/>
      <c r="FS281" s="59"/>
      <c r="FT281" s="59"/>
      <c r="FU281" s="59"/>
      <c r="FV281" s="59"/>
      <c r="FW281" s="59"/>
      <c r="FX281" s="59"/>
      <c r="FY281" s="59"/>
      <c r="FZ281" s="59"/>
      <c r="GA281" s="59"/>
      <c r="GB281" s="59"/>
      <c r="GC281" s="59"/>
      <c r="GD281" s="59"/>
      <c r="GE281" s="59"/>
      <c r="GF281" s="59"/>
      <c r="GG281" s="59"/>
      <c r="GH281" s="59"/>
      <c r="GI281" s="59"/>
      <c r="GJ281" s="59"/>
      <c r="GK281" s="59"/>
      <c r="GL281" s="59"/>
      <c r="GM281" s="59"/>
      <c r="GN281" s="59"/>
      <c r="GO281" s="59"/>
      <c r="GP281" s="59"/>
      <c r="GQ281" s="59"/>
      <c r="GR281" s="59"/>
      <c r="GS281" s="59"/>
      <c r="GT281" s="59"/>
      <c r="GU281" s="59"/>
      <c r="GV281" s="59"/>
      <c r="GW281" s="59"/>
      <c r="GX281" s="59"/>
      <c r="GY281" s="59"/>
      <c r="GZ281" s="59"/>
      <c r="HA281" s="59"/>
      <c r="HB281" s="59"/>
      <c r="HC281" s="59"/>
      <c r="HD281" s="59"/>
      <c r="HE281" s="59"/>
      <c r="HF281" s="59"/>
      <c r="HG281" s="59"/>
      <c r="HH281" s="59"/>
      <c r="HI281" s="59"/>
      <c r="HJ281" s="59"/>
      <c r="HK281" s="59"/>
      <c r="HL281" s="59"/>
      <c r="HM281" s="59"/>
      <c r="HN281" s="59"/>
      <c r="HO281" s="59"/>
      <c r="HP281" s="59"/>
      <c r="HQ281" s="59"/>
      <c r="HR281" s="59"/>
      <c r="HS281" s="59"/>
      <c r="HT281" s="59"/>
      <c r="HU281" s="59"/>
      <c r="HV281" s="59"/>
      <c r="HW281" s="59"/>
      <c r="HX281" s="59"/>
      <c r="HY281" s="59"/>
      <c r="HZ281" s="59"/>
    </row>
    <row r="282" spans="1:234" ht="10.5" customHeight="1">
      <c r="A282" s="467"/>
      <c r="B282" s="468"/>
      <c r="C282" s="294"/>
      <c r="D282" s="286">
        <f>18+10+18</f>
        <v>46</v>
      </c>
      <c r="E282" s="97"/>
      <c r="F282" s="87">
        <v>10</v>
      </c>
      <c r="G282" s="87"/>
      <c r="H282" s="87"/>
      <c r="I282" s="97"/>
      <c r="J282" s="88"/>
      <c r="K282" s="89" t="s">
        <v>98</v>
      </c>
      <c r="L282" s="101">
        <v>8</v>
      </c>
      <c r="M282" s="91" t="s">
        <v>97</v>
      </c>
      <c r="N282" s="92">
        <v>16</v>
      </c>
      <c r="O282" s="212" t="s">
        <v>196</v>
      </c>
      <c r="P282" s="222"/>
      <c r="Q282" s="319"/>
      <c r="R282" s="93"/>
      <c r="S282" s="93"/>
      <c r="T282" s="94">
        <v>12</v>
      </c>
      <c r="U282" s="94"/>
      <c r="V282" s="90"/>
      <c r="W282" s="89"/>
      <c r="X282" s="92"/>
      <c r="Y282" s="182"/>
      <c r="Z282" s="184"/>
      <c r="AA282" s="306"/>
      <c r="AB282" s="442">
        <v>56</v>
      </c>
      <c r="AC282" s="349"/>
      <c r="AD282" s="349"/>
      <c r="AE282" s="349"/>
      <c r="AF282" s="349"/>
      <c r="AG282" s="349"/>
      <c r="AH282" s="349"/>
      <c r="AI282" s="306"/>
      <c r="AJ282" s="90">
        <v>8</v>
      </c>
      <c r="AK282" s="182"/>
      <c r="AL282" s="184"/>
      <c r="AM282" s="349"/>
      <c r="AN282" s="349"/>
      <c r="AO282" s="306"/>
      <c r="AP282" s="350"/>
      <c r="AQ282" s="490"/>
      <c r="AR282" s="95"/>
      <c r="AS282" s="95"/>
      <c r="AT282" s="95"/>
      <c r="AU282" s="95"/>
      <c r="AV282" s="95"/>
      <c r="AW282" s="95"/>
      <c r="AX282" s="95"/>
      <c r="AY282" s="95"/>
      <c r="AZ282" s="95"/>
      <c r="BA282" s="95"/>
      <c r="BB282" s="95"/>
      <c r="BC282" s="95"/>
      <c r="BD282" s="95"/>
      <c r="BE282" s="95"/>
      <c r="BF282" s="95"/>
      <c r="BG282" s="95"/>
      <c r="BH282" s="95"/>
      <c r="BI282" s="95"/>
      <c r="BJ282" s="95"/>
      <c r="BK282" s="95"/>
      <c r="BL282" s="95"/>
      <c r="BM282" s="95"/>
      <c r="BN282" s="95"/>
      <c r="BO282" s="95"/>
      <c r="BP282" s="95"/>
      <c r="BQ282" s="95"/>
      <c r="BR282" s="95"/>
      <c r="BS282" s="95"/>
      <c r="BT282" s="95"/>
      <c r="BU282" s="95"/>
      <c r="BV282" s="95"/>
      <c r="BW282" s="95"/>
      <c r="BX282" s="95"/>
      <c r="BY282" s="95"/>
      <c r="BZ282" s="95"/>
      <c r="CA282" s="95"/>
      <c r="CB282" s="95"/>
      <c r="CC282" s="95"/>
      <c r="CD282" s="95"/>
      <c r="CE282" s="95"/>
      <c r="CF282" s="95"/>
      <c r="CG282" s="95"/>
      <c r="CH282" s="95"/>
      <c r="CI282" s="95"/>
      <c r="CJ282" s="95"/>
      <c r="CK282" s="95"/>
      <c r="CL282" s="95"/>
      <c r="CM282" s="95"/>
      <c r="CN282" s="95"/>
      <c r="CO282" s="95"/>
      <c r="CP282" s="95"/>
      <c r="CQ282" s="95"/>
      <c r="CR282" s="95"/>
      <c r="CS282" s="95"/>
      <c r="CT282" s="95"/>
      <c r="CU282" s="95"/>
      <c r="CV282" s="95"/>
      <c r="CW282" s="95"/>
      <c r="CX282" s="95"/>
      <c r="CY282" s="95"/>
      <c r="CZ282" s="95"/>
      <c r="DA282" s="95"/>
      <c r="DB282" s="95"/>
      <c r="DC282" s="95"/>
      <c r="DD282" s="95"/>
      <c r="DE282" s="95"/>
      <c r="DF282" s="95"/>
      <c r="DG282" s="95"/>
      <c r="DH282" s="95"/>
      <c r="DI282" s="95"/>
      <c r="DJ282" s="95"/>
      <c r="DK282" s="95"/>
      <c r="DL282" s="95"/>
      <c r="DM282" s="95"/>
      <c r="DN282" s="95"/>
      <c r="DO282" s="95"/>
      <c r="DP282" s="95"/>
      <c r="DQ282" s="95"/>
      <c r="DR282" s="95"/>
      <c r="DS282" s="95"/>
      <c r="DT282" s="95"/>
      <c r="DU282" s="95"/>
      <c r="DV282" s="95"/>
      <c r="DW282" s="95"/>
      <c r="DX282" s="95"/>
      <c r="DY282" s="95"/>
      <c r="DZ282" s="95"/>
      <c r="EA282" s="95"/>
      <c r="EB282" s="95"/>
      <c r="EC282" s="95"/>
      <c r="ED282" s="95"/>
      <c r="EE282" s="95"/>
      <c r="EF282" s="95"/>
      <c r="EG282" s="95"/>
      <c r="EH282" s="95"/>
      <c r="EI282" s="95"/>
      <c r="EJ282" s="95"/>
      <c r="EK282" s="95"/>
      <c r="EL282" s="95"/>
      <c r="EM282" s="95"/>
      <c r="EN282" s="95"/>
      <c r="EO282" s="95"/>
      <c r="EP282" s="95"/>
      <c r="EQ282" s="95"/>
      <c r="ER282" s="95"/>
      <c r="ES282" s="95"/>
      <c r="ET282" s="95"/>
      <c r="EU282" s="95"/>
      <c r="EV282" s="95"/>
      <c r="EW282" s="95"/>
      <c r="EX282" s="95"/>
      <c r="EY282" s="95"/>
      <c r="EZ282" s="95"/>
      <c r="FA282" s="95"/>
      <c r="FB282" s="95"/>
      <c r="FC282" s="95"/>
      <c r="FD282" s="95"/>
      <c r="FE282" s="95"/>
      <c r="FF282" s="95"/>
      <c r="FG282" s="95"/>
      <c r="FH282" s="95"/>
      <c r="FI282" s="95"/>
      <c r="FJ282" s="95"/>
      <c r="FK282" s="95"/>
      <c r="FL282" s="95"/>
      <c r="FM282" s="95"/>
      <c r="FN282" s="95"/>
      <c r="FO282" s="95"/>
      <c r="FP282" s="95"/>
      <c r="FQ282" s="95"/>
      <c r="FR282" s="95"/>
      <c r="FS282" s="95"/>
      <c r="FT282" s="95"/>
      <c r="FU282" s="95"/>
      <c r="FV282" s="95"/>
      <c r="FW282" s="95"/>
      <c r="FX282" s="95"/>
      <c r="FY282" s="95"/>
      <c r="FZ282" s="95"/>
      <c r="GA282" s="95"/>
      <c r="GB282" s="95"/>
      <c r="GC282" s="95"/>
      <c r="GD282" s="95"/>
      <c r="GE282" s="95"/>
      <c r="GF282" s="95"/>
      <c r="GG282" s="95"/>
      <c r="GH282" s="95"/>
      <c r="GI282" s="95"/>
      <c r="GJ282" s="95"/>
      <c r="GK282" s="95"/>
      <c r="GL282" s="95"/>
      <c r="GM282" s="95"/>
      <c r="GN282" s="95"/>
      <c r="GO282" s="95"/>
      <c r="GP282" s="95"/>
      <c r="GQ282" s="95"/>
      <c r="GR282" s="95"/>
      <c r="GS282" s="95"/>
      <c r="GT282" s="95"/>
      <c r="GU282" s="95"/>
      <c r="GV282" s="95"/>
      <c r="GW282" s="95"/>
      <c r="GX282" s="95"/>
      <c r="GY282" s="95"/>
      <c r="GZ282" s="95"/>
      <c r="HA282" s="95"/>
      <c r="HB282" s="95"/>
      <c r="HC282" s="95"/>
      <c r="HD282" s="95"/>
      <c r="HE282" s="95"/>
      <c r="HF282" s="95"/>
      <c r="HG282" s="95"/>
      <c r="HH282" s="95"/>
      <c r="HI282" s="95"/>
      <c r="HJ282" s="95"/>
      <c r="HK282" s="95"/>
      <c r="HL282" s="95"/>
      <c r="HM282" s="95"/>
      <c r="HN282" s="95"/>
      <c r="HO282" s="95"/>
      <c r="HP282" s="95"/>
      <c r="HQ282" s="95"/>
      <c r="HR282" s="95"/>
      <c r="HS282" s="95"/>
      <c r="HT282" s="95"/>
      <c r="HU282" s="95"/>
      <c r="HV282" s="95"/>
      <c r="HW282" s="95"/>
      <c r="HX282" s="95"/>
      <c r="HY282" s="95"/>
      <c r="HZ282" s="95"/>
    </row>
    <row r="283" spans="1:234" s="95" customFormat="1" ht="10.5" customHeight="1">
      <c r="A283" s="463" t="s">
        <v>62</v>
      </c>
      <c r="B283" s="465">
        <f>B281+1</f>
        <v>38779</v>
      </c>
      <c r="C283" s="293">
        <f>SUM(D283:J284)</f>
        <v>157</v>
      </c>
      <c r="D283" s="285">
        <v>62</v>
      </c>
      <c r="E283" s="96">
        <v>30</v>
      </c>
      <c r="F283" s="80"/>
      <c r="G283" s="80"/>
      <c r="H283" s="80"/>
      <c r="I283" s="80"/>
      <c r="J283" s="98"/>
      <c r="K283" s="28" t="s">
        <v>440</v>
      </c>
      <c r="L283" s="30">
        <v>8</v>
      </c>
      <c r="M283" s="82" t="s">
        <v>100</v>
      </c>
      <c r="N283" s="83">
        <v>11</v>
      </c>
      <c r="O283" s="211" t="s">
        <v>523</v>
      </c>
      <c r="P283" s="221"/>
      <c r="Q283" s="318">
        <f>SUM(R283:R284,T283:T284)+SUM(S283:S284)*1.5+SUM(U283:U284)/3+SUM(V283:V284)*0.6</f>
        <v>30.8</v>
      </c>
      <c r="R283" s="70"/>
      <c r="S283" s="70"/>
      <c r="T283" s="29">
        <v>21</v>
      </c>
      <c r="U283" s="29"/>
      <c r="V283" s="30"/>
      <c r="W283" s="28"/>
      <c r="X283" s="83"/>
      <c r="Y283" s="180"/>
      <c r="Z283" s="307"/>
      <c r="AA283" s="54"/>
      <c r="AB283" s="38">
        <v>92</v>
      </c>
      <c r="AC283" s="37"/>
      <c r="AD283" s="37"/>
      <c r="AE283" s="37"/>
      <c r="AF283" s="37"/>
      <c r="AG283" s="37"/>
      <c r="AH283" s="37"/>
      <c r="AI283" s="54"/>
      <c r="AJ283" s="30"/>
      <c r="AK283" s="180">
        <v>45</v>
      </c>
      <c r="AL283" s="185">
        <v>63</v>
      </c>
      <c r="AM283" s="33">
        <v>56</v>
      </c>
      <c r="AN283" s="33">
        <v>56</v>
      </c>
      <c r="AO283" s="34">
        <f>AN283-AK283</f>
        <v>11</v>
      </c>
      <c r="AP283" s="352"/>
      <c r="AQ283" s="491" t="s">
        <v>526</v>
      </c>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c r="EQ283" s="59"/>
      <c r="ER283" s="59"/>
      <c r="ES283" s="59"/>
      <c r="ET283" s="59"/>
      <c r="EU283" s="59"/>
      <c r="EV283" s="59"/>
      <c r="EW283" s="59"/>
      <c r="EX283" s="59"/>
      <c r="EY283" s="59"/>
      <c r="EZ283" s="59"/>
      <c r="FA283" s="59"/>
      <c r="FB283" s="59"/>
      <c r="FC283" s="59"/>
      <c r="FD283" s="59"/>
      <c r="FE283" s="59"/>
      <c r="FF283" s="59"/>
      <c r="FG283" s="59"/>
      <c r="FH283" s="59"/>
      <c r="FI283" s="59"/>
      <c r="FJ283" s="59"/>
      <c r="FK283" s="59"/>
      <c r="FL283" s="59"/>
      <c r="FM283" s="59"/>
      <c r="FN283" s="59"/>
      <c r="FO283" s="59"/>
      <c r="FP283" s="59"/>
      <c r="FQ283" s="59"/>
      <c r="FR283" s="59"/>
      <c r="FS283" s="59"/>
      <c r="FT283" s="59"/>
      <c r="FU283" s="59"/>
      <c r="FV283" s="59"/>
      <c r="FW283" s="59"/>
      <c r="FX283" s="59"/>
      <c r="FY283" s="59"/>
      <c r="FZ283" s="59"/>
      <c r="GA283" s="59"/>
      <c r="GB283" s="59"/>
      <c r="GC283" s="59"/>
      <c r="GD283" s="59"/>
      <c r="GE283" s="59"/>
      <c r="GF283" s="59"/>
      <c r="GG283" s="59"/>
      <c r="GH283" s="59"/>
      <c r="GI283" s="59"/>
      <c r="GJ283" s="59"/>
      <c r="GK283" s="59"/>
      <c r="GL283" s="59"/>
      <c r="GM283" s="59"/>
      <c r="GN283" s="59"/>
      <c r="GO283" s="59"/>
      <c r="GP283" s="59"/>
      <c r="GQ283" s="59"/>
      <c r="GR283" s="59"/>
      <c r="GS283" s="59"/>
      <c r="GT283" s="59"/>
      <c r="GU283" s="59"/>
      <c r="GV283" s="59"/>
      <c r="GW283" s="59"/>
      <c r="GX283" s="59"/>
      <c r="GY283" s="59"/>
      <c r="GZ283" s="59"/>
      <c r="HA283" s="59"/>
      <c r="HB283" s="59"/>
      <c r="HC283" s="59"/>
      <c r="HD283" s="59"/>
      <c r="HE283" s="59"/>
      <c r="HF283" s="59"/>
      <c r="HG283" s="59"/>
      <c r="HH283" s="59"/>
      <c r="HI283" s="59"/>
      <c r="HJ283" s="59"/>
      <c r="HK283" s="59"/>
      <c r="HL283" s="59"/>
      <c r="HM283" s="59"/>
      <c r="HN283" s="59"/>
      <c r="HO283" s="59"/>
      <c r="HP283" s="59"/>
      <c r="HQ283" s="59"/>
      <c r="HR283" s="59"/>
      <c r="HS283" s="59"/>
      <c r="HT283" s="59"/>
      <c r="HU283" s="59"/>
      <c r="HV283" s="59"/>
      <c r="HW283" s="59"/>
      <c r="HX283" s="59"/>
      <c r="HY283" s="59"/>
      <c r="HZ283" s="59"/>
    </row>
    <row r="284" spans="1:234" ht="10.5" customHeight="1">
      <c r="A284" s="467"/>
      <c r="B284" s="468"/>
      <c r="C284" s="294"/>
      <c r="D284" s="286">
        <v>65</v>
      </c>
      <c r="E284" s="97"/>
      <c r="F284" s="87"/>
      <c r="G284" s="87"/>
      <c r="H284" s="87"/>
      <c r="I284" s="87"/>
      <c r="J284" s="100"/>
      <c r="K284" s="89" t="s">
        <v>565</v>
      </c>
      <c r="L284" s="90">
        <v>9</v>
      </c>
      <c r="M284" s="91" t="s">
        <v>97</v>
      </c>
      <c r="N284" s="92">
        <v>18</v>
      </c>
      <c r="O284" s="212" t="s">
        <v>431</v>
      </c>
      <c r="P284" s="222"/>
      <c r="Q284" s="319"/>
      <c r="R284" s="93"/>
      <c r="S284" s="93"/>
      <c r="T284" s="94">
        <v>2</v>
      </c>
      <c r="U284" s="94"/>
      <c r="V284" s="90">
        <v>13</v>
      </c>
      <c r="W284" s="89"/>
      <c r="X284" s="92"/>
      <c r="Y284" s="182"/>
      <c r="Z284" s="184"/>
      <c r="AA284" s="309"/>
      <c r="AB284" s="443">
        <v>12</v>
      </c>
      <c r="AC284" s="444"/>
      <c r="AD284" s="444">
        <v>53</v>
      </c>
      <c r="AE284" s="444"/>
      <c r="AF284" s="444"/>
      <c r="AG284" s="444"/>
      <c r="AH284" s="444"/>
      <c r="AI284" s="309"/>
      <c r="AJ284" s="90">
        <v>8</v>
      </c>
      <c r="AK284" s="182"/>
      <c r="AL284" s="184"/>
      <c r="AM284" s="349"/>
      <c r="AN284" s="349"/>
      <c r="AO284" s="306"/>
      <c r="AP284" s="350">
        <v>1</v>
      </c>
      <c r="AQ284" s="490"/>
      <c r="AR284" s="95"/>
      <c r="AS284" s="95"/>
      <c r="AT284" s="95"/>
      <c r="AU284" s="95"/>
      <c r="AV284" s="95"/>
      <c r="AW284" s="95"/>
      <c r="AX284" s="95"/>
      <c r="AY284" s="95"/>
      <c r="AZ284" s="95"/>
      <c r="BA284" s="95"/>
      <c r="BB284" s="95"/>
      <c r="BC284" s="95"/>
      <c r="BD284" s="95"/>
      <c r="BE284" s="95"/>
      <c r="BF284" s="95"/>
      <c r="BG284" s="95"/>
      <c r="BH284" s="95"/>
      <c r="BI284" s="95"/>
      <c r="BJ284" s="95"/>
      <c r="BK284" s="95"/>
      <c r="BL284" s="95"/>
      <c r="BM284" s="95"/>
      <c r="BN284" s="95"/>
      <c r="BO284" s="95"/>
      <c r="BP284" s="95"/>
      <c r="BQ284" s="95"/>
      <c r="BR284" s="95"/>
      <c r="BS284" s="95"/>
      <c r="BT284" s="95"/>
      <c r="BU284" s="95"/>
      <c r="BV284" s="95"/>
      <c r="BW284" s="95"/>
      <c r="BX284" s="95"/>
      <c r="BY284" s="95"/>
      <c r="BZ284" s="95"/>
      <c r="CA284" s="95"/>
      <c r="CB284" s="95"/>
      <c r="CC284" s="95"/>
      <c r="CD284" s="95"/>
      <c r="CE284" s="95"/>
      <c r="CF284" s="95"/>
      <c r="CG284" s="95"/>
      <c r="CH284" s="95"/>
      <c r="CI284" s="95"/>
      <c r="CJ284" s="95"/>
      <c r="CK284" s="95"/>
      <c r="CL284" s="95"/>
      <c r="CM284" s="95"/>
      <c r="CN284" s="95"/>
      <c r="CO284" s="95"/>
      <c r="CP284" s="95"/>
      <c r="CQ284" s="95"/>
      <c r="CR284" s="95"/>
      <c r="CS284" s="95"/>
      <c r="CT284" s="95"/>
      <c r="CU284" s="95"/>
      <c r="CV284" s="95"/>
      <c r="CW284" s="95"/>
      <c r="CX284" s="95"/>
      <c r="CY284" s="95"/>
      <c r="CZ284" s="95"/>
      <c r="DA284" s="95"/>
      <c r="DB284" s="95"/>
      <c r="DC284" s="95"/>
      <c r="DD284" s="95"/>
      <c r="DE284" s="95"/>
      <c r="DF284" s="95"/>
      <c r="DG284" s="95"/>
      <c r="DH284" s="95"/>
      <c r="DI284" s="95"/>
      <c r="DJ284" s="95"/>
      <c r="DK284" s="95"/>
      <c r="DL284" s="95"/>
      <c r="DM284" s="95"/>
      <c r="DN284" s="95"/>
      <c r="DO284" s="95"/>
      <c r="DP284" s="95"/>
      <c r="DQ284" s="95"/>
      <c r="DR284" s="95"/>
      <c r="DS284" s="95"/>
      <c r="DT284" s="95"/>
      <c r="DU284" s="95"/>
      <c r="DV284" s="95"/>
      <c r="DW284" s="95"/>
      <c r="DX284" s="95"/>
      <c r="DY284" s="95"/>
      <c r="DZ284" s="95"/>
      <c r="EA284" s="95"/>
      <c r="EB284" s="95"/>
      <c r="EC284" s="95"/>
      <c r="ED284" s="95"/>
      <c r="EE284" s="95"/>
      <c r="EF284" s="95"/>
      <c r="EG284" s="95"/>
      <c r="EH284" s="95"/>
      <c r="EI284" s="95"/>
      <c r="EJ284" s="95"/>
      <c r="EK284" s="95"/>
      <c r="EL284" s="95"/>
      <c r="EM284" s="95"/>
      <c r="EN284" s="95"/>
      <c r="EO284" s="95"/>
      <c r="EP284" s="95"/>
      <c r="EQ284" s="95"/>
      <c r="ER284" s="95"/>
      <c r="ES284" s="95"/>
      <c r="ET284" s="95"/>
      <c r="EU284" s="95"/>
      <c r="EV284" s="95"/>
      <c r="EW284" s="95"/>
      <c r="EX284" s="95"/>
      <c r="EY284" s="95"/>
      <c r="EZ284" s="95"/>
      <c r="FA284" s="95"/>
      <c r="FB284" s="95"/>
      <c r="FC284" s="95"/>
      <c r="FD284" s="95"/>
      <c r="FE284" s="95"/>
      <c r="FF284" s="95"/>
      <c r="FG284" s="95"/>
      <c r="FH284" s="95"/>
      <c r="FI284" s="95"/>
      <c r="FJ284" s="95"/>
      <c r="FK284" s="95"/>
      <c r="FL284" s="95"/>
      <c r="FM284" s="95"/>
      <c r="FN284" s="95"/>
      <c r="FO284" s="95"/>
      <c r="FP284" s="95"/>
      <c r="FQ284" s="95"/>
      <c r="FR284" s="95"/>
      <c r="FS284" s="95"/>
      <c r="FT284" s="95"/>
      <c r="FU284" s="95"/>
      <c r="FV284" s="95"/>
      <c r="FW284" s="95"/>
      <c r="FX284" s="95"/>
      <c r="FY284" s="95"/>
      <c r="FZ284" s="95"/>
      <c r="GA284" s="95"/>
      <c r="GB284" s="95"/>
      <c r="GC284" s="95"/>
      <c r="GD284" s="95"/>
      <c r="GE284" s="95"/>
      <c r="GF284" s="95"/>
      <c r="GG284" s="95"/>
      <c r="GH284" s="95"/>
      <c r="GI284" s="95"/>
      <c r="GJ284" s="95"/>
      <c r="GK284" s="95"/>
      <c r="GL284" s="95"/>
      <c r="GM284" s="95"/>
      <c r="GN284" s="95"/>
      <c r="GO284" s="95"/>
      <c r="GP284" s="95"/>
      <c r="GQ284" s="95"/>
      <c r="GR284" s="95"/>
      <c r="GS284" s="95"/>
      <c r="GT284" s="95"/>
      <c r="GU284" s="95"/>
      <c r="GV284" s="95"/>
      <c r="GW284" s="95"/>
      <c r="GX284" s="95"/>
      <c r="GY284" s="95"/>
      <c r="GZ284" s="95"/>
      <c r="HA284" s="95"/>
      <c r="HB284" s="95"/>
      <c r="HC284" s="95"/>
      <c r="HD284" s="95"/>
      <c r="HE284" s="95"/>
      <c r="HF284" s="95"/>
      <c r="HG284" s="95"/>
      <c r="HH284" s="95"/>
      <c r="HI284" s="95"/>
      <c r="HJ284" s="95"/>
      <c r="HK284" s="95"/>
      <c r="HL284" s="95"/>
      <c r="HM284" s="95"/>
      <c r="HN284" s="95"/>
      <c r="HO284" s="95"/>
      <c r="HP284" s="95"/>
      <c r="HQ284" s="95"/>
      <c r="HR284" s="95"/>
      <c r="HS284" s="95"/>
      <c r="HT284" s="95"/>
      <c r="HU284" s="95"/>
      <c r="HV284" s="95"/>
      <c r="HW284" s="95"/>
      <c r="HX284" s="95"/>
      <c r="HY284" s="95"/>
      <c r="HZ284" s="95"/>
    </row>
    <row r="285" spans="1:234" s="95" customFormat="1" ht="10.5" customHeight="1">
      <c r="A285" s="463" t="s">
        <v>63</v>
      </c>
      <c r="B285" s="465">
        <f>B283+1</f>
        <v>38780</v>
      </c>
      <c r="C285" s="293">
        <f>SUM(D285:J286)</f>
        <v>183</v>
      </c>
      <c r="D285" s="284">
        <v>127</v>
      </c>
      <c r="E285" s="80">
        <v>5</v>
      </c>
      <c r="F285" s="80"/>
      <c r="G285" s="80"/>
      <c r="H285" s="80"/>
      <c r="I285" s="80"/>
      <c r="J285" s="81"/>
      <c r="K285" s="28" t="s">
        <v>565</v>
      </c>
      <c r="L285" s="30">
        <v>8</v>
      </c>
      <c r="M285" s="82" t="s">
        <v>100</v>
      </c>
      <c r="N285" s="83">
        <v>11</v>
      </c>
      <c r="O285" s="211" t="s">
        <v>431</v>
      </c>
      <c r="P285" s="221"/>
      <c r="Q285" s="318">
        <f>SUM(R285:R286,T285:T286)+SUM(S285:S286)*1.5+SUM(U285:U286)/3+SUM(V285:V286)*0.6</f>
        <v>28.2</v>
      </c>
      <c r="R285" s="70"/>
      <c r="S285" s="70"/>
      <c r="T285" s="29">
        <v>2</v>
      </c>
      <c r="U285" s="29"/>
      <c r="V285" s="30">
        <v>27</v>
      </c>
      <c r="W285" s="28"/>
      <c r="X285" s="83"/>
      <c r="Y285" s="140"/>
      <c r="Z285" s="185"/>
      <c r="AA285" s="34"/>
      <c r="AB285" s="32">
        <v>12</v>
      </c>
      <c r="AC285" s="33"/>
      <c r="AD285" s="33">
        <v>120</v>
      </c>
      <c r="AE285" s="33"/>
      <c r="AF285" s="33"/>
      <c r="AG285" s="33"/>
      <c r="AH285" s="33"/>
      <c r="AI285" s="34"/>
      <c r="AJ285" s="30"/>
      <c r="AK285" s="180">
        <v>48</v>
      </c>
      <c r="AL285" s="185">
        <v>65</v>
      </c>
      <c r="AM285" s="33">
        <v>66</v>
      </c>
      <c r="AN285" s="33">
        <v>66</v>
      </c>
      <c r="AO285" s="34">
        <f>AN285-AK285</f>
        <v>18</v>
      </c>
      <c r="AP285" s="352"/>
      <c r="AQ285" s="491" t="s">
        <v>315</v>
      </c>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c r="EQ285" s="59"/>
      <c r="ER285" s="59"/>
      <c r="ES285" s="59"/>
      <c r="ET285" s="59"/>
      <c r="EU285" s="59"/>
      <c r="EV285" s="59"/>
      <c r="EW285" s="59"/>
      <c r="EX285" s="59"/>
      <c r="EY285" s="59"/>
      <c r="EZ285" s="59"/>
      <c r="FA285" s="59"/>
      <c r="FB285" s="59"/>
      <c r="FC285" s="59"/>
      <c r="FD285" s="59"/>
      <c r="FE285" s="59"/>
      <c r="FF285" s="59"/>
      <c r="FG285" s="59"/>
      <c r="FH285" s="59"/>
      <c r="FI285" s="59"/>
      <c r="FJ285" s="59"/>
      <c r="FK285" s="59"/>
      <c r="FL285" s="59"/>
      <c r="FM285" s="59"/>
      <c r="FN285" s="59"/>
      <c r="FO285" s="59"/>
      <c r="FP285" s="59"/>
      <c r="FQ285" s="59"/>
      <c r="FR285" s="59"/>
      <c r="FS285" s="59"/>
      <c r="FT285" s="59"/>
      <c r="FU285" s="59"/>
      <c r="FV285" s="59"/>
      <c r="FW285" s="59"/>
      <c r="FX285" s="59"/>
      <c r="FY285" s="59"/>
      <c r="FZ285" s="59"/>
      <c r="GA285" s="59"/>
      <c r="GB285" s="59"/>
      <c r="GC285" s="59"/>
      <c r="GD285" s="59"/>
      <c r="GE285" s="59"/>
      <c r="GF285" s="59"/>
      <c r="GG285" s="59"/>
      <c r="GH285" s="59"/>
      <c r="GI285" s="59"/>
      <c r="GJ285" s="59"/>
      <c r="GK285" s="59"/>
      <c r="GL285" s="59"/>
      <c r="GM285" s="59"/>
      <c r="GN285" s="59"/>
      <c r="GO285" s="59"/>
      <c r="GP285" s="59"/>
      <c r="GQ285" s="59"/>
      <c r="GR285" s="59"/>
      <c r="GS285" s="59"/>
      <c r="GT285" s="59"/>
      <c r="GU285" s="59"/>
      <c r="GV285" s="59"/>
      <c r="GW285" s="59"/>
      <c r="GX285" s="59"/>
      <c r="GY285" s="59"/>
      <c r="GZ285" s="59"/>
      <c r="HA285" s="59"/>
      <c r="HB285" s="59"/>
      <c r="HC285" s="59"/>
      <c r="HD285" s="59"/>
      <c r="HE285" s="59"/>
      <c r="HF285" s="59"/>
      <c r="HG285" s="59"/>
      <c r="HH285" s="59"/>
      <c r="HI285" s="59"/>
      <c r="HJ285" s="59"/>
      <c r="HK285" s="59"/>
      <c r="HL285" s="59"/>
      <c r="HM285" s="59"/>
      <c r="HN285" s="59"/>
      <c r="HO285" s="59"/>
      <c r="HP285" s="59"/>
      <c r="HQ285" s="59"/>
      <c r="HR285" s="59"/>
      <c r="HS285" s="59"/>
      <c r="HT285" s="59"/>
      <c r="HU285" s="59"/>
      <c r="HV285" s="59"/>
      <c r="HW285" s="59"/>
      <c r="HX285" s="59"/>
      <c r="HY285" s="59"/>
      <c r="HZ285" s="59"/>
    </row>
    <row r="286" spans="1:234" ht="10.5" customHeight="1">
      <c r="A286" s="467"/>
      <c r="B286" s="468"/>
      <c r="C286" s="294"/>
      <c r="D286" s="283">
        <v>51</v>
      </c>
      <c r="E286" s="87"/>
      <c r="F286" s="87"/>
      <c r="G286" s="87"/>
      <c r="H286" s="87"/>
      <c r="I286" s="87"/>
      <c r="J286" s="88"/>
      <c r="K286" s="89" t="s">
        <v>565</v>
      </c>
      <c r="L286" s="90">
        <v>7</v>
      </c>
      <c r="M286" s="91" t="s">
        <v>97</v>
      </c>
      <c r="N286" s="92">
        <v>18</v>
      </c>
      <c r="O286" s="212" t="s">
        <v>29</v>
      </c>
      <c r="P286" s="222"/>
      <c r="Q286" s="319"/>
      <c r="R286" s="93"/>
      <c r="S286" s="93"/>
      <c r="T286" s="94">
        <v>10</v>
      </c>
      <c r="U286" s="94"/>
      <c r="V286" s="90"/>
      <c r="W286" s="89"/>
      <c r="X286" s="92"/>
      <c r="Y286" s="182"/>
      <c r="Z286" s="184"/>
      <c r="AA286" s="306"/>
      <c r="AB286" s="442">
        <v>51</v>
      </c>
      <c r="AC286" s="349"/>
      <c r="AD286" s="349"/>
      <c r="AE286" s="349"/>
      <c r="AF286" s="349"/>
      <c r="AG286" s="349"/>
      <c r="AH286" s="349"/>
      <c r="AI286" s="306"/>
      <c r="AJ286" s="90">
        <v>7</v>
      </c>
      <c r="AK286" s="183"/>
      <c r="AL286" s="184"/>
      <c r="AM286" s="349"/>
      <c r="AN286" s="349"/>
      <c r="AO286" s="306"/>
      <c r="AP286" s="350">
        <v>1</v>
      </c>
      <c r="AQ286" s="490"/>
      <c r="AR286" s="95"/>
      <c r="AS286" s="95"/>
      <c r="AT286" s="95"/>
      <c r="AU286" s="95"/>
      <c r="AV286" s="95"/>
      <c r="AW286" s="95"/>
      <c r="AX286" s="95"/>
      <c r="AY286" s="95"/>
      <c r="AZ286" s="95"/>
      <c r="BA286" s="95"/>
      <c r="BB286" s="95"/>
      <c r="BC286" s="95"/>
      <c r="BD286" s="95"/>
      <c r="BE286" s="95"/>
      <c r="BF286" s="95"/>
      <c r="BG286" s="95"/>
      <c r="BH286" s="95"/>
      <c r="BI286" s="95"/>
      <c r="BJ286" s="95"/>
      <c r="BK286" s="95"/>
      <c r="BL286" s="95"/>
      <c r="BM286" s="95"/>
      <c r="BN286" s="95"/>
      <c r="BO286" s="95"/>
      <c r="BP286" s="95"/>
      <c r="BQ286" s="95"/>
      <c r="BR286" s="95"/>
      <c r="BS286" s="95"/>
      <c r="BT286" s="95"/>
      <c r="BU286" s="95"/>
      <c r="BV286" s="95"/>
      <c r="BW286" s="95"/>
      <c r="BX286" s="95"/>
      <c r="BY286" s="95"/>
      <c r="BZ286" s="95"/>
      <c r="CA286" s="95"/>
      <c r="CB286" s="95"/>
      <c r="CC286" s="95"/>
      <c r="CD286" s="95"/>
      <c r="CE286" s="95"/>
      <c r="CF286" s="95"/>
      <c r="CG286" s="95"/>
      <c r="CH286" s="95"/>
      <c r="CI286" s="95"/>
      <c r="CJ286" s="95"/>
      <c r="CK286" s="95"/>
      <c r="CL286" s="95"/>
      <c r="CM286" s="95"/>
      <c r="CN286" s="95"/>
      <c r="CO286" s="95"/>
      <c r="CP286" s="95"/>
      <c r="CQ286" s="95"/>
      <c r="CR286" s="95"/>
      <c r="CS286" s="95"/>
      <c r="CT286" s="95"/>
      <c r="CU286" s="95"/>
      <c r="CV286" s="95"/>
      <c r="CW286" s="95"/>
      <c r="CX286" s="95"/>
      <c r="CY286" s="95"/>
      <c r="CZ286" s="95"/>
      <c r="DA286" s="95"/>
      <c r="DB286" s="95"/>
      <c r="DC286" s="95"/>
      <c r="DD286" s="95"/>
      <c r="DE286" s="95"/>
      <c r="DF286" s="95"/>
      <c r="DG286" s="95"/>
      <c r="DH286" s="95"/>
      <c r="DI286" s="95"/>
      <c r="DJ286" s="95"/>
      <c r="DK286" s="95"/>
      <c r="DL286" s="95"/>
      <c r="DM286" s="95"/>
      <c r="DN286" s="95"/>
      <c r="DO286" s="95"/>
      <c r="DP286" s="95"/>
      <c r="DQ286" s="95"/>
      <c r="DR286" s="95"/>
      <c r="DS286" s="95"/>
      <c r="DT286" s="95"/>
      <c r="DU286" s="95"/>
      <c r="DV286" s="95"/>
      <c r="DW286" s="95"/>
      <c r="DX286" s="95"/>
      <c r="DY286" s="95"/>
      <c r="DZ286" s="95"/>
      <c r="EA286" s="95"/>
      <c r="EB286" s="95"/>
      <c r="EC286" s="95"/>
      <c r="ED286" s="95"/>
      <c r="EE286" s="95"/>
      <c r="EF286" s="95"/>
      <c r="EG286" s="95"/>
      <c r="EH286" s="95"/>
      <c r="EI286" s="95"/>
      <c r="EJ286" s="95"/>
      <c r="EK286" s="95"/>
      <c r="EL286" s="95"/>
      <c r="EM286" s="95"/>
      <c r="EN286" s="95"/>
      <c r="EO286" s="95"/>
      <c r="EP286" s="95"/>
      <c r="EQ286" s="95"/>
      <c r="ER286" s="95"/>
      <c r="ES286" s="95"/>
      <c r="ET286" s="95"/>
      <c r="EU286" s="95"/>
      <c r="EV286" s="95"/>
      <c r="EW286" s="95"/>
      <c r="EX286" s="95"/>
      <c r="EY286" s="95"/>
      <c r="EZ286" s="95"/>
      <c r="FA286" s="95"/>
      <c r="FB286" s="95"/>
      <c r="FC286" s="95"/>
      <c r="FD286" s="95"/>
      <c r="FE286" s="95"/>
      <c r="FF286" s="95"/>
      <c r="FG286" s="95"/>
      <c r="FH286" s="95"/>
      <c r="FI286" s="95"/>
      <c r="FJ286" s="95"/>
      <c r="FK286" s="95"/>
      <c r="FL286" s="95"/>
      <c r="FM286" s="95"/>
      <c r="FN286" s="95"/>
      <c r="FO286" s="95"/>
      <c r="FP286" s="95"/>
      <c r="FQ286" s="95"/>
      <c r="FR286" s="95"/>
      <c r="FS286" s="95"/>
      <c r="FT286" s="95"/>
      <c r="FU286" s="95"/>
      <c r="FV286" s="95"/>
      <c r="FW286" s="95"/>
      <c r="FX286" s="95"/>
      <c r="FY286" s="95"/>
      <c r="FZ286" s="95"/>
      <c r="GA286" s="95"/>
      <c r="GB286" s="95"/>
      <c r="GC286" s="95"/>
      <c r="GD286" s="95"/>
      <c r="GE286" s="95"/>
      <c r="GF286" s="95"/>
      <c r="GG286" s="95"/>
      <c r="GH286" s="95"/>
      <c r="GI286" s="95"/>
      <c r="GJ286" s="95"/>
      <c r="GK286" s="95"/>
      <c r="GL286" s="95"/>
      <c r="GM286" s="95"/>
      <c r="GN286" s="95"/>
      <c r="GO286" s="95"/>
      <c r="GP286" s="95"/>
      <c r="GQ286" s="95"/>
      <c r="GR286" s="95"/>
      <c r="GS286" s="95"/>
      <c r="GT286" s="95"/>
      <c r="GU286" s="95"/>
      <c r="GV286" s="95"/>
      <c r="GW286" s="95"/>
      <c r="GX286" s="95"/>
      <c r="GY286" s="95"/>
      <c r="GZ286" s="95"/>
      <c r="HA286" s="95"/>
      <c r="HB286" s="95"/>
      <c r="HC286" s="95"/>
      <c r="HD286" s="95"/>
      <c r="HE286" s="95"/>
      <c r="HF286" s="95"/>
      <c r="HG286" s="95"/>
      <c r="HH286" s="95"/>
      <c r="HI286" s="95"/>
      <c r="HJ286" s="95"/>
      <c r="HK286" s="95"/>
      <c r="HL286" s="95"/>
      <c r="HM286" s="95"/>
      <c r="HN286" s="95"/>
      <c r="HO286" s="95"/>
      <c r="HP286" s="95"/>
      <c r="HQ286" s="95"/>
      <c r="HR286" s="95"/>
      <c r="HS286" s="95"/>
      <c r="HT286" s="95"/>
      <c r="HU286" s="95"/>
      <c r="HV286" s="95"/>
      <c r="HW286" s="95"/>
      <c r="HX286" s="95"/>
      <c r="HY286" s="95"/>
      <c r="HZ286" s="95"/>
    </row>
    <row r="287" spans="1:234" s="95" customFormat="1" ht="10.5" customHeight="1">
      <c r="A287" s="463" t="s">
        <v>64</v>
      </c>
      <c r="B287" s="465">
        <f>B285+1</f>
        <v>38781</v>
      </c>
      <c r="C287" s="293">
        <f>SUM(D287:J288)</f>
        <v>123</v>
      </c>
      <c r="D287" s="285">
        <v>57</v>
      </c>
      <c r="E287" s="96"/>
      <c r="F287" s="80"/>
      <c r="G287" s="80"/>
      <c r="H287" s="80"/>
      <c r="I287" s="80"/>
      <c r="J287" s="98"/>
      <c r="K287" s="28" t="s">
        <v>565</v>
      </c>
      <c r="L287" s="99">
        <v>9</v>
      </c>
      <c r="M287" s="82" t="s">
        <v>100</v>
      </c>
      <c r="N287" s="83">
        <v>12</v>
      </c>
      <c r="O287" s="213" t="s">
        <v>417</v>
      </c>
      <c r="P287" s="221"/>
      <c r="Q287" s="320">
        <f>SUM(R287:R288,T287:T288)+SUM(S287:S288)*1.5+SUM(U287:U288)/3+SUM(V287:V288)*0.6</f>
        <v>12.6</v>
      </c>
      <c r="R287" s="70"/>
      <c r="S287" s="70"/>
      <c r="T287" s="29">
        <v>2</v>
      </c>
      <c r="U287" s="29"/>
      <c r="V287" s="30">
        <v>11</v>
      </c>
      <c r="W287" s="28"/>
      <c r="X287" s="83"/>
      <c r="Y287" s="140"/>
      <c r="Z287" s="185"/>
      <c r="AA287" s="34"/>
      <c r="AB287" s="32">
        <v>12</v>
      </c>
      <c r="AC287" s="33"/>
      <c r="AD287" s="33">
        <v>45</v>
      </c>
      <c r="AE287" s="33"/>
      <c r="AF287" s="33"/>
      <c r="AG287" s="33"/>
      <c r="AH287" s="33"/>
      <c r="AI287" s="34"/>
      <c r="AJ287" s="30"/>
      <c r="AK287" s="180">
        <v>44</v>
      </c>
      <c r="AL287" s="185">
        <v>61</v>
      </c>
      <c r="AM287" s="33">
        <v>57</v>
      </c>
      <c r="AN287" s="351">
        <v>58</v>
      </c>
      <c r="AO287" s="34">
        <f>AN287-AK287</f>
        <v>14</v>
      </c>
      <c r="AP287" s="352"/>
      <c r="AQ287" s="491"/>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c r="EQ287" s="59"/>
      <c r="ER287" s="59"/>
      <c r="ES287" s="59"/>
      <c r="ET287" s="59"/>
      <c r="EU287" s="59"/>
      <c r="EV287" s="59"/>
      <c r="EW287" s="59"/>
      <c r="EX287" s="59"/>
      <c r="EY287" s="59"/>
      <c r="EZ287" s="59"/>
      <c r="FA287" s="59"/>
      <c r="FB287" s="59"/>
      <c r="FC287" s="59"/>
      <c r="FD287" s="59"/>
      <c r="FE287" s="59"/>
      <c r="FF287" s="59"/>
      <c r="FG287" s="59"/>
      <c r="FH287" s="59"/>
      <c r="FI287" s="59"/>
      <c r="FJ287" s="59"/>
      <c r="FK287" s="59"/>
      <c r="FL287" s="59"/>
      <c r="FM287" s="59"/>
      <c r="FN287" s="59"/>
      <c r="FO287" s="59"/>
      <c r="FP287" s="59"/>
      <c r="FQ287" s="59"/>
      <c r="FR287" s="59"/>
      <c r="FS287" s="59"/>
      <c r="FT287" s="59"/>
      <c r="FU287" s="59"/>
      <c r="FV287" s="59"/>
      <c r="FW287" s="59"/>
      <c r="FX287" s="59"/>
      <c r="FY287" s="59"/>
      <c r="FZ287" s="59"/>
      <c r="GA287" s="59"/>
      <c r="GB287" s="59"/>
      <c r="GC287" s="59"/>
      <c r="GD287" s="59"/>
      <c r="GE287" s="59"/>
      <c r="GF287" s="59"/>
      <c r="GG287" s="59"/>
      <c r="GH287" s="59"/>
      <c r="GI287" s="59"/>
      <c r="GJ287" s="59"/>
      <c r="GK287" s="59"/>
      <c r="GL287" s="59"/>
      <c r="GM287" s="59"/>
      <c r="GN287" s="59"/>
      <c r="GO287" s="59"/>
      <c r="GP287" s="59"/>
      <c r="GQ287" s="59"/>
      <c r="GR287" s="59"/>
      <c r="GS287" s="59"/>
      <c r="GT287" s="59"/>
      <c r="GU287" s="59"/>
      <c r="GV287" s="59"/>
      <c r="GW287" s="59"/>
      <c r="GX287" s="59"/>
      <c r="GY287" s="59"/>
      <c r="GZ287" s="59"/>
      <c r="HA287" s="59"/>
      <c r="HB287" s="59"/>
      <c r="HC287" s="59"/>
      <c r="HD287" s="59"/>
      <c r="HE287" s="59"/>
      <c r="HF287" s="59"/>
      <c r="HG287" s="59"/>
      <c r="HH287" s="59"/>
      <c r="HI287" s="59"/>
      <c r="HJ287" s="59"/>
      <c r="HK287" s="59"/>
      <c r="HL287" s="59"/>
      <c r="HM287" s="59"/>
      <c r="HN287" s="59"/>
      <c r="HO287" s="59"/>
      <c r="HP287" s="59"/>
      <c r="HQ287" s="59"/>
      <c r="HR287" s="59"/>
      <c r="HS287" s="59"/>
      <c r="HT287" s="59"/>
      <c r="HU287" s="59"/>
      <c r="HV287" s="59"/>
      <c r="HW287" s="59"/>
      <c r="HX287" s="59"/>
      <c r="HY287" s="59"/>
      <c r="HZ287" s="59"/>
    </row>
    <row r="288" spans="1:43" ht="10.5" customHeight="1" thickBot="1">
      <c r="A288" s="464"/>
      <c r="B288" s="466"/>
      <c r="C288" s="296"/>
      <c r="D288" s="285">
        <v>21</v>
      </c>
      <c r="E288" s="96"/>
      <c r="I288" s="80">
        <v>45</v>
      </c>
      <c r="J288" s="98"/>
      <c r="K288" s="28" t="s">
        <v>565</v>
      </c>
      <c r="L288" s="99">
        <v>8</v>
      </c>
      <c r="M288" s="82" t="s">
        <v>97</v>
      </c>
      <c r="N288" s="83">
        <v>18</v>
      </c>
      <c r="O288" s="211" t="s">
        <v>296</v>
      </c>
      <c r="Q288" s="318"/>
      <c r="T288" s="29">
        <v>4</v>
      </c>
      <c r="AB288" s="32">
        <v>21</v>
      </c>
      <c r="AH288" s="33">
        <v>45</v>
      </c>
      <c r="AJ288" s="30">
        <v>7</v>
      </c>
      <c r="AQ288" s="492"/>
    </row>
    <row r="289" spans="1:234" ht="10.5" customHeight="1" thickBot="1">
      <c r="A289" s="471">
        <f>IF(A273=52,1,A273+1)</f>
        <v>9</v>
      </c>
      <c r="B289" s="472"/>
      <c r="C289" s="299">
        <f>(C290/60-ROUNDDOWN(C290/60,0))/100*60+ROUNDDOWN(C290/60,0)</f>
        <v>10.15</v>
      </c>
      <c r="D289" s="300">
        <f>(D290/60-ROUNDDOWN(D290/60,0))/100*60+ROUNDDOWN(D290/60,0)</f>
        <v>8.4</v>
      </c>
      <c r="E289" s="301">
        <f aca="true" t="shared" si="87" ref="E289:J289">(E290/60-ROUNDDOWN(E290/60,0))/100*60+ROUNDDOWN(E290/60,0)</f>
        <v>0.39999999999999997</v>
      </c>
      <c r="F289" s="301">
        <f t="shared" si="87"/>
        <v>0.09999999999999999</v>
      </c>
      <c r="G289" s="301">
        <f t="shared" si="87"/>
        <v>0</v>
      </c>
      <c r="H289" s="301">
        <f t="shared" si="87"/>
        <v>0</v>
      </c>
      <c r="I289" s="301">
        <f t="shared" si="87"/>
        <v>0.44999999999999996</v>
      </c>
      <c r="J289" s="301">
        <f t="shared" si="87"/>
        <v>0</v>
      </c>
      <c r="K289" s="226"/>
      <c r="L289" s="227">
        <f>2*COUNTA(L275:L288)-COUNT(L275:L288)</f>
        <v>9</v>
      </c>
      <c r="M289" s="228"/>
      <c r="N289" s="229"/>
      <c r="O289" s="475"/>
      <c r="P289" s="476"/>
      <c r="Q289" s="321">
        <f aca="true" t="shared" si="88" ref="Q289:V289">SUM(Q275:Q288)</f>
        <v>99.8</v>
      </c>
      <c r="R289" s="230">
        <f t="shared" si="88"/>
        <v>0</v>
      </c>
      <c r="S289" s="230">
        <f t="shared" si="88"/>
        <v>0</v>
      </c>
      <c r="T289" s="230">
        <f t="shared" si="88"/>
        <v>62</v>
      </c>
      <c r="U289" s="230">
        <f t="shared" si="88"/>
        <v>0</v>
      </c>
      <c r="V289" s="230">
        <f t="shared" si="88"/>
        <v>63</v>
      </c>
      <c r="W289" s="226"/>
      <c r="X289" s="229"/>
      <c r="Y289" s="231"/>
      <c r="Z289" s="312">
        <f>COUNT(Z275:Z288)</f>
        <v>0</v>
      </c>
      <c r="AA289" s="313">
        <f>COUNT(AA275:AA288)</f>
        <v>0</v>
      </c>
      <c r="AB289" s="300">
        <f aca="true" t="shared" si="89" ref="AB289:AI289">(AB290/60-ROUNDDOWN(AB290/60,0))/100*60+ROUNDDOWN(AB290/60,0)</f>
        <v>5.03</v>
      </c>
      <c r="AC289" s="300">
        <f t="shared" si="89"/>
        <v>0</v>
      </c>
      <c r="AD289" s="300">
        <f t="shared" si="89"/>
        <v>4.2700000000000005</v>
      </c>
      <c r="AE289" s="300">
        <f t="shared" si="89"/>
        <v>0</v>
      </c>
      <c r="AF289" s="300">
        <f t="shared" si="89"/>
        <v>0</v>
      </c>
      <c r="AG289" s="300">
        <f t="shared" si="89"/>
        <v>0</v>
      </c>
      <c r="AH289" s="300">
        <f t="shared" si="89"/>
        <v>0.44999999999999996</v>
      </c>
      <c r="AI289" s="448">
        <f t="shared" si="89"/>
        <v>0</v>
      </c>
      <c r="AJ289" s="317">
        <f>IF(COUNT(AJ275:AJ288)=0,0,SUM(AJ275:AJ288)/COUNTA(AK277:AK288,AK291:AK292))</f>
        <v>7.714285714285714</v>
      </c>
      <c r="AK289" s="231">
        <f>IF(COUNT(AK275:AK288)=0,"",AVERAGE(AK275:AK288))</f>
        <v>47.333333333333336</v>
      </c>
      <c r="AL289" s="231">
        <f>IF(COUNT(AL275:AL288)=0,"",AVERAGE(AL275:AL288))</f>
        <v>61.166666666666664</v>
      </c>
      <c r="AM289" s="231">
        <f>IF(COUNT(AM275:AM288)=0,"",AVERAGE(AM275:AM288))</f>
        <v>57.666666666666664</v>
      </c>
      <c r="AN289" s="231">
        <f>IF(COUNT(AN275:AN288)=0,"",AVERAGE(AN275:AN288))</f>
        <v>58</v>
      </c>
      <c r="AO289" s="231">
        <f>IF(COUNT(AO275:AO288)=0,"",AVERAGE(AO275:AO288))</f>
        <v>10.666666666666666</v>
      </c>
      <c r="AP289" s="342">
        <f>SUM(AP275:AP288)</f>
        <v>2</v>
      </c>
      <c r="AQ289" s="367"/>
      <c r="AR289" s="232"/>
      <c r="AS289" s="232"/>
      <c r="AT289" s="232"/>
      <c r="AU289" s="232"/>
      <c r="AV289" s="232"/>
      <c r="AW289" s="232"/>
      <c r="AX289" s="232"/>
      <c r="AY289" s="232"/>
      <c r="AZ289" s="232"/>
      <c r="BA289" s="232"/>
      <c r="BB289" s="232"/>
      <c r="BC289" s="232"/>
      <c r="BD289" s="232"/>
      <c r="BE289" s="232"/>
      <c r="BF289" s="232"/>
      <c r="BG289" s="232"/>
      <c r="BH289" s="232"/>
      <c r="BI289" s="232"/>
      <c r="BJ289" s="232"/>
      <c r="BK289" s="232"/>
      <c r="BL289" s="232"/>
      <c r="BM289" s="232"/>
      <c r="BN289" s="232"/>
      <c r="BO289" s="232"/>
      <c r="BP289" s="232"/>
      <c r="BQ289" s="232"/>
      <c r="BR289" s="232"/>
      <c r="BS289" s="232"/>
      <c r="BT289" s="232"/>
      <c r="BU289" s="232"/>
      <c r="BV289" s="232"/>
      <c r="BW289" s="232"/>
      <c r="BX289" s="232"/>
      <c r="BY289" s="232"/>
      <c r="BZ289" s="232"/>
      <c r="CA289" s="232"/>
      <c r="CB289" s="232"/>
      <c r="CC289" s="232"/>
      <c r="CD289" s="232"/>
      <c r="CE289" s="232"/>
      <c r="CF289" s="232"/>
      <c r="CG289" s="232"/>
      <c r="CH289" s="232"/>
      <c r="CI289" s="232"/>
      <c r="CJ289" s="232"/>
      <c r="CK289" s="232"/>
      <c r="CL289" s="232"/>
      <c r="CM289" s="232"/>
      <c r="CN289" s="232"/>
      <c r="CO289" s="232"/>
      <c r="CP289" s="232"/>
      <c r="CQ289" s="232"/>
      <c r="CR289" s="232"/>
      <c r="CS289" s="232"/>
      <c r="CT289" s="232"/>
      <c r="CU289" s="232"/>
      <c r="CV289" s="232"/>
      <c r="CW289" s="232"/>
      <c r="CX289" s="232"/>
      <c r="CY289" s="232"/>
      <c r="CZ289" s="232"/>
      <c r="DA289" s="232"/>
      <c r="DB289" s="232"/>
      <c r="DC289" s="232"/>
      <c r="DD289" s="232"/>
      <c r="DE289" s="232"/>
      <c r="DF289" s="232"/>
      <c r="DG289" s="232"/>
      <c r="DH289" s="232"/>
      <c r="DI289" s="232"/>
      <c r="DJ289" s="232"/>
      <c r="DK289" s="232"/>
      <c r="DL289" s="232"/>
      <c r="DM289" s="232"/>
      <c r="DN289" s="232"/>
      <c r="DO289" s="232"/>
      <c r="DP289" s="232"/>
      <c r="DQ289" s="232"/>
      <c r="DR289" s="232"/>
      <c r="DS289" s="232"/>
      <c r="DT289" s="232"/>
      <c r="DU289" s="232"/>
      <c r="DV289" s="232"/>
      <c r="DW289" s="232"/>
      <c r="DX289" s="232"/>
      <c r="DY289" s="232"/>
      <c r="DZ289" s="232"/>
      <c r="EA289" s="232"/>
      <c r="EB289" s="232"/>
      <c r="EC289" s="232"/>
      <c r="ED289" s="232"/>
      <c r="EE289" s="232"/>
      <c r="EF289" s="232"/>
      <c r="EG289" s="232"/>
      <c r="EH289" s="232"/>
      <c r="EI289" s="232"/>
      <c r="EJ289" s="232"/>
      <c r="EK289" s="232"/>
      <c r="EL289" s="232"/>
      <c r="EM289" s="232"/>
      <c r="EN289" s="232"/>
      <c r="EO289" s="232"/>
      <c r="EP289" s="232"/>
      <c r="EQ289" s="232"/>
      <c r="ER289" s="232"/>
      <c r="ES289" s="232"/>
      <c r="ET289" s="232"/>
      <c r="EU289" s="232"/>
      <c r="EV289" s="232"/>
      <c r="EW289" s="232"/>
      <c r="EX289" s="232"/>
      <c r="EY289" s="232"/>
      <c r="EZ289" s="232"/>
      <c r="FA289" s="232"/>
      <c r="FB289" s="232"/>
      <c r="FC289" s="232"/>
      <c r="FD289" s="232"/>
      <c r="FE289" s="232"/>
      <c r="FF289" s="232"/>
      <c r="FG289" s="232"/>
      <c r="FH289" s="232"/>
      <c r="FI289" s="232"/>
      <c r="FJ289" s="232"/>
      <c r="FK289" s="232"/>
      <c r="FL289" s="232"/>
      <c r="FM289" s="232"/>
      <c r="FN289" s="232"/>
      <c r="FO289" s="232"/>
      <c r="FP289" s="232"/>
      <c r="FQ289" s="232"/>
      <c r="FR289" s="232"/>
      <c r="FS289" s="232"/>
      <c r="FT289" s="232"/>
      <c r="FU289" s="232"/>
      <c r="FV289" s="232"/>
      <c r="FW289" s="232"/>
      <c r="FX289" s="232"/>
      <c r="FY289" s="232"/>
      <c r="FZ289" s="232"/>
      <c r="GA289" s="232"/>
      <c r="GB289" s="232"/>
      <c r="GC289" s="232"/>
      <c r="GD289" s="232"/>
      <c r="GE289" s="232"/>
      <c r="GF289" s="232"/>
      <c r="GG289" s="232"/>
      <c r="GH289" s="232"/>
      <c r="GI289" s="232"/>
      <c r="GJ289" s="232"/>
      <c r="GK289" s="232"/>
      <c r="GL289" s="232"/>
      <c r="GM289" s="232"/>
      <c r="GN289" s="232"/>
      <c r="GO289" s="232"/>
      <c r="GP289" s="232"/>
      <c r="GQ289" s="232"/>
      <c r="GR289" s="232"/>
      <c r="GS289" s="232"/>
      <c r="GT289" s="232"/>
      <c r="GU289" s="232"/>
      <c r="GV289" s="232"/>
      <c r="GW289" s="232"/>
      <c r="GX289" s="232"/>
      <c r="GY289" s="232"/>
      <c r="GZ289" s="232"/>
      <c r="HA289" s="232"/>
      <c r="HB289" s="232"/>
      <c r="HC289" s="232"/>
      <c r="HD289" s="232"/>
      <c r="HE289" s="232"/>
      <c r="HF289" s="232"/>
      <c r="HG289" s="232"/>
      <c r="HH289" s="232"/>
      <c r="HI289" s="232"/>
      <c r="HJ289" s="232"/>
      <c r="HK289" s="232"/>
      <c r="HL289" s="232"/>
      <c r="HM289" s="232"/>
      <c r="HN289" s="232"/>
      <c r="HO289" s="232"/>
      <c r="HP289" s="232"/>
      <c r="HQ289" s="232"/>
      <c r="HR289" s="232"/>
      <c r="HS289" s="232"/>
      <c r="HT289" s="232"/>
      <c r="HU289" s="232"/>
      <c r="HV289" s="232"/>
      <c r="HW289" s="232"/>
      <c r="HX289" s="232"/>
      <c r="HY289" s="232"/>
      <c r="HZ289" s="232"/>
    </row>
    <row r="290" spans="1:234" s="232" customFormat="1" ht="10.5" customHeight="1" thickBot="1">
      <c r="A290" s="473"/>
      <c r="B290" s="474"/>
      <c r="C290" s="297">
        <f>SUM(C275:C288)</f>
        <v>615</v>
      </c>
      <c r="D290" s="288">
        <f>SUM(D275:D288)</f>
        <v>520</v>
      </c>
      <c r="E290" s="233">
        <f aca="true" t="shared" si="90" ref="E290:J290">SUM(E275:E288)</f>
        <v>40</v>
      </c>
      <c r="F290" s="233">
        <f t="shared" si="90"/>
        <v>10</v>
      </c>
      <c r="G290" s="233">
        <f t="shared" si="90"/>
        <v>0</v>
      </c>
      <c r="H290" s="233">
        <f t="shared" si="90"/>
        <v>0</v>
      </c>
      <c r="I290" s="233">
        <f t="shared" si="90"/>
        <v>45</v>
      </c>
      <c r="J290" s="233">
        <f t="shared" si="90"/>
        <v>0</v>
      </c>
      <c r="K290" s="234"/>
      <c r="L290" s="235"/>
      <c r="M290" s="236"/>
      <c r="N290" s="237"/>
      <c r="O290" s="477"/>
      <c r="P290" s="478"/>
      <c r="Q290" s="316">
        <f>IF(C290=0,"",Q289/C290*60)</f>
        <v>9.736585365853658</v>
      </c>
      <c r="R290" s="239"/>
      <c r="S290" s="239"/>
      <c r="T290" s="240"/>
      <c r="U290" s="240"/>
      <c r="V290" s="235"/>
      <c r="W290" s="234"/>
      <c r="X290" s="237"/>
      <c r="Y290" s="241"/>
      <c r="Z290" s="314">
        <f>SUM(Z275:Z288)</f>
        <v>0</v>
      </c>
      <c r="AA290" s="315">
        <f>SUM(AA275:AA288)</f>
        <v>0</v>
      </c>
      <c r="AB290" s="288">
        <f>SUM(AB275:AB288)</f>
        <v>303</v>
      </c>
      <c r="AC290" s="288">
        <f aca="true" t="shared" si="91" ref="AC290:AI290">SUM(AC275:AC288)</f>
        <v>0</v>
      </c>
      <c r="AD290" s="288">
        <f t="shared" si="91"/>
        <v>267</v>
      </c>
      <c r="AE290" s="288">
        <f t="shared" si="91"/>
        <v>0</v>
      </c>
      <c r="AF290" s="288">
        <f t="shared" si="91"/>
        <v>0</v>
      </c>
      <c r="AG290" s="288">
        <f t="shared" si="91"/>
        <v>0</v>
      </c>
      <c r="AH290" s="288">
        <f t="shared" si="91"/>
        <v>45</v>
      </c>
      <c r="AI290" s="449">
        <f t="shared" si="91"/>
        <v>0</v>
      </c>
      <c r="AJ290" s="235"/>
      <c r="AK290" s="241"/>
      <c r="AL290" s="314"/>
      <c r="AM290" s="343"/>
      <c r="AN290" s="343"/>
      <c r="AO290" s="315"/>
      <c r="AP290" s="344"/>
      <c r="AQ290" s="368"/>
      <c r="AR290" s="242"/>
      <c r="AS290" s="242"/>
      <c r="AT290" s="242"/>
      <c r="AU290" s="242"/>
      <c r="AV290" s="242"/>
      <c r="AW290" s="242"/>
      <c r="AX290" s="242"/>
      <c r="AY290" s="242"/>
      <c r="AZ290" s="242"/>
      <c r="BA290" s="242"/>
      <c r="BB290" s="242"/>
      <c r="BC290" s="242"/>
      <c r="BD290" s="242"/>
      <c r="BE290" s="242"/>
      <c r="BF290" s="242"/>
      <c r="BG290" s="242"/>
      <c r="BH290" s="242"/>
      <c r="BI290" s="242"/>
      <c r="BJ290" s="242"/>
      <c r="BK290" s="242"/>
      <c r="BL290" s="242"/>
      <c r="BM290" s="242"/>
      <c r="BN290" s="242"/>
      <c r="BO290" s="242"/>
      <c r="BP290" s="242"/>
      <c r="BQ290" s="242"/>
      <c r="BR290" s="242"/>
      <c r="BS290" s="242"/>
      <c r="BT290" s="242"/>
      <c r="BU290" s="242"/>
      <c r="BV290" s="242"/>
      <c r="BW290" s="242"/>
      <c r="BX290" s="242"/>
      <c r="BY290" s="242"/>
      <c r="BZ290" s="242"/>
      <c r="CA290" s="242"/>
      <c r="CB290" s="242"/>
      <c r="CC290" s="242"/>
      <c r="CD290" s="242"/>
      <c r="CE290" s="242"/>
      <c r="CF290" s="242"/>
      <c r="CG290" s="242"/>
      <c r="CH290" s="242"/>
      <c r="CI290" s="242"/>
      <c r="CJ290" s="242"/>
      <c r="CK290" s="242"/>
      <c r="CL290" s="242"/>
      <c r="CM290" s="242"/>
      <c r="CN290" s="242"/>
      <c r="CO290" s="242"/>
      <c r="CP290" s="242"/>
      <c r="CQ290" s="242"/>
      <c r="CR290" s="242"/>
      <c r="CS290" s="242"/>
      <c r="CT290" s="242"/>
      <c r="CU290" s="242"/>
      <c r="CV290" s="242"/>
      <c r="CW290" s="242"/>
      <c r="CX290" s="242"/>
      <c r="CY290" s="242"/>
      <c r="CZ290" s="242"/>
      <c r="DA290" s="242"/>
      <c r="DB290" s="242"/>
      <c r="DC290" s="242"/>
      <c r="DD290" s="242"/>
      <c r="DE290" s="242"/>
      <c r="DF290" s="242"/>
      <c r="DG290" s="242"/>
      <c r="DH290" s="242"/>
      <c r="DI290" s="242"/>
      <c r="DJ290" s="242"/>
      <c r="DK290" s="242"/>
      <c r="DL290" s="242"/>
      <c r="DM290" s="242"/>
      <c r="DN290" s="242"/>
      <c r="DO290" s="242"/>
      <c r="DP290" s="242"/>
      <c r="DQ290" s="242"/>
      <c r="DR290" s="242"/>
      <c r="DS290" s="242"/>
      <c r="DT290" s="242"/>
      <c r="DU290" s="242"/>
      <c r="DV290" s="242"/>
      <c r="DW290" s="242"/>
      <c r="DX290" s="242"/>
      <c r="DY290" s="242"/>
      <c r="DZ290" s="242"/>
      <c r="EA290" s="242"/>
      <c r="EB290" s="242"/>
      <c r="EC290" s="242"/>
      <c r="ED290" s="242"/>
      <c r="EE290" s="242"/>
      <c r="EF290" s="242"/>
      <c r="EG290" s="242"/>
      <c r="EH290" s="242"/>
      <c r="EI290" s="242"/>
      <c r="EJ290" s="242"/>
      <c r="EK290" s="242"/>
      <c r="EL290" s="242"/>
      <c r="EM290" s="242"/>
      <c r="EN290" s="242"/>
      <c r="EO290" s="242"/>
      <c r="EP290" s="242"/>
      <c r="EQ290" s="242"/>
      <c r="ER290" s="242"/>
      <c r="ES290" s="242"/>
      <c r="ET290" s="242"/>
      <c r="EU290" s="242"/>
      <c r="EV290" s="242"/>
      <c r="EW290" s="242"/>
      <c r="EX290" s="242"/>
      <c r="EY290" s="242"/>
      <c r="EZ290" s="242"/>
      <c r="FA290" s="242"/>
      <c r="FB290" s="242"/>
      <c r="FC290" s="242"/>
      <c r="FD290" s="242"/>
      <c r="FE290" s="242"/>
      <c r="FF290" s="242"/>
      <c r="FG290" s="242"/>
      <c r="FH290" s="242"/>
      <c r="FI290" s="242"/>
      <c r="FJ290" s="242"/>
      <c r="FK290" s="242"/>
      <c r="FL290" s="242"/>
      <c r="FM290" s="242"/>
      <c r="FN290" s="242"/>
      <c r="FO290" s="242"/>
      <c r="FP290" s="242"/>
      <c r="FQ290" s="242"/>
      <c r="FR290" s="242"/>
      <c r="FS290" s="242"/>
      <c r="FT290" s="242"/>
      <c r="FU290" s="242"/>
      <c r="FV290" s="242"/>
      <c r="FW290" s="242"/>
      <c r="FX290" s="242"/>
      <c r="FY290" s="242"/>
      <c r="FZ290" s="242"/>
      <c r="GA290" s="242"/>
      <c r="GB290" s="242"/>
      <c r="GC290" s="242"/>
      <c r="GD290" s="242"/>
      <c r="GE290" s="242"/>
      <c r="GF290" s="242"/>
      <c r="GG290" s="242"/>
      <c r="GH290" s="242"/>
      <c r="GI290" s="242"/>
      <c r="GJ290" s="242"/>
      <c r="GK290" s="242"/>
      <c r="GL290" s="242"/>
      <c r="GM290" s="242"/>
      <c r="GN290" s="242"/>
      <c r="GO290" s="242"/>
      <c r="GP290" s="242"/>
      <c r="GQ290" s="242"/>
      <c r="GR290" s="242"/>
      <c r="GS290" s="242"/>
      <c r="GT290" s="242"/>
      <c r="GU290" s="242"/>
      <c r="GV290" s="242"/>
      <c r="GW290" s="242"/>
      <c r="GX290" s="242"/>
      <c r="GY290" s="242"/>
      <c r="GZ290" s="242"/>
      <c r="HA290" s="242"/>
      <c r="HB290" s="242"/>
      <c r="HC290" s="242"/>
      <c r="HD290" s="242"/>
      <c r="HE290" s="242"/>
      <c r="HF290" s="242"/>
      <c r="HG290" s="242"/>
      <c r="HH290" s="242"/>
      <c r="HI290" s="242"/>
      <c r="HJ290" s="242"/>
      <c r="HK290" s="242"/>
      <c r="HL290" s="242"/>
      <c r="HM290" s="242"/>
      <c r="HN290" s="242"/>
      <c r="HO290" s="242"/>
      <c r="HP290" s="242"/>
      <c r="HQ290" s="242"/>
      <c r="HR290" s="242"/>
      <c r="HS290" s="242"/>
      <c r="HT290" s="242"/>
      <c r="HU290" s="242"/>
      <c r="HV290" s="242"/>
      <c r="HW290" s="242"/>
      <c r="HX290" s="242"/>
      <c r="HY290" s="242"/>
      <c r="HZ290" s="242"/>
    </row>
    <row r="291" spans="1:234" s="242" customFormat="1" ht="10.5" customHeight="1" thickBot="1">
      <c r="A291" s="469" t="s">
        <v>51</v>
      </c>
      <c r="B291" s="470">
        <f>B287+1</f>
        <v>38782</v>
      </c>
      <c r="C291" s="293">
        <f>SUM(D291:J292)</f>
        <v>77</v>
      </c>
      <c r="D291" s="284"/>
      <c r="E291" s="80"/>
      <c r="F291" s="80"/>
      <c r="G291" s="80"/>
      <c r="H291" s="80"/>
      <c r="I291" s="80"/>
      <c r="J291" s="81"/>
      <c r="K291" s="28"/>
      <c r="L291" s="30"/>
      <c r="M291" s="82"/>
      <c r="N291" s="83"/>
      <c r="O291" s="214"/>
      <c r="P291" s="223"/>
      <c r="Q291" s="318">
        <f>SUM(R291:R292,T291:T292)+SUM(S291:S292)*1.5+SUM(U291:U292)/3+SUM(V291:V292)*0.6</f>
        <v>17</v>
      </c>
      <c r="R291" s="70"/>
      <c r="S291" s="70"/>
      <c r="T291" s="29"/>
      <c r="U291" s="29"/>
      <c r="V291" s="30"/>
      <c r="W291" s="28"/>
      <c r="X291" s="83"/>
      <c r="Y291" s="140"/>
      <c r="Z291" s="185"/>
      <c r="AA291" s="34"/>
      <c r="AB291" s="32"/>
      <c r="AC291" s="33"/>
      <c r="AD291" s="33"/>
      <c r="AE291" s="33"/>
      <c r="AF291" s="33"/>
      <c r="AG291" s="33"/>
      <c r="AH291" s="33"/>
      <c r="AI291" s="34"/>
      <c r="AJ291" s="30"/>
      <c r="AK291" s="180">
        <v>41</v>
      </c>
      <c r="AL291" s="185">
        <v>57</v>
      </c>
      <c r="AM291" s="33">
        <v>51</v>
      </c>
      <c r="AN291" s="351">
        <v>53</v>
      </c>
      <c r="AO291" s="34">
        <f>AN291-AK291</f>
        <v>12</v>
      </c>
      <c r="AP291" s="352"/>
      <c r="AQ291" s="489" t="s">
        <v>577</v>
      </c>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c r="EQ291" s="59"/>
      <c r="ER291" s="59"/>
      <c r="ES291" s="59"/>
      <c r="ET291" s="59"/>
      <c r="EU291" s="59"/>
      <c r="EV291" s="59"/>
      <c r="EW291" s="59"/>
      <c r="EX291" s="59"/>
      <c r="EY291" s="59"/>
      <c r="EZ291" s="59"/>
      <c r="FA291" s="59"/>
      <c r="FB291" s="59"/>
      <c r="FC291" s="59"/>
      <c r="FD291" s="59"/>
      <c r="FE291" s="59"/>
      <c r="FF291" s="59"/>
      <c r="FG291" s="59"/>
      <c r="FH291" s="59"/>
      <c r="FI291" s="59"/>
      <c r="FJ291" s="59"/>
      <c r="FK291" s="59"/>
      <c r="FL291" s="59"/>
      <c r="FM291" s="59"/>
      <c r="FN291" s="59"/>
      <c r="FO291" s="59"/>
      <c r="FP291" s="59"/>
      <c r="FQ291" s="59"/>
      <c r="FR291" s="59"/>
      <c r="FS291" s="59"/>
      <c r="FT291" s="59"/>
      <c r="FU291" s="59"/>
      <c r="FV291" s="59"/>
      <c r="FW291" s="59"/>
      <c r="FX291" s="59"/>
      <c r="FY291" s="59"/>
      <c r="FZ291" s="59"/>
      <c r="GA291" s="59"/>
      <c r="GB291" s="59"/>
      <c r="GC291" s="59"/>
      <c r="GD291" s="59"/>
      <c r="GE291" s="59"/>
      <c r="GF291" s="59"/>
      <c r="GG291" s="59"/>
      <c r="GH291" s="59"/>
      <c r="GI291" s="59"/>
      <c r="GJ291" s="59"/>
      <c r="GK291" s="59"/>
      <c r="GL291" s="59"/>
      <c r="GM291" s="59"/>
      <c r="GN291" s="59"/>
      <c r="GO291" s="59"/>
      <c r="GP291" s="59"/>
      <c r="GQ291" s="59"/>
      <c r="GR291" s="59"/>
      <c r="GS291" s="59"/>
      <c r="GT291" s="59"/>
      <c r="GU291" s="59"/>
      <c r="GV291" s="59"/>
      <c r="GW291" s="59"/>
      <c r="GX291" s="59"/>
      <c r="GY291" s="59"/>
      <c r="GZ291" s="59"/>
      <c r="HA291" s="59"/>
      <c r="HB291" s="59"/>
      <c r="HC291" s="59"/>
      <c r="HD291" s="59"/>
      <c r="HE291" s="59"/>
      <c r="HF291" s="59"/>
      <c r="HG291" s="59"/>
      <c r="HH291" s="59"/>
      <c r="HI291" s="59"/>
      <c r="HJ291" s="59"/>
      <c r="HK291" s="59"/>
      <c r="HL291" s="59"/>
      <c r="HM291" s="59"/>
      <c r="HN291" s="59"/>
      <c r="HO291" s="59"/>
      <c r="HP291" s="59"/>
      <c r="HQ291" s="59"/>
      <c r="HR291" s="59"/>
      <c r="HS291" s="59"/>
      <c r="HT291" s="59"/>
      <c r="HU291" s="59"/>
      <c r="HV291" s="59"/>
      <c r="HW291" s="59"/>
      <c r="HX291" s="59"/>
      <c r="HY291" s="59"/>
      <c r="HZ291" s="59"/>
    </row>
    <row r="292" spans="1:234" ht="10.5" customHeight="1">
      <c r="A292" s="467"/>
      <c r="B292" s="468"/>
      <c r="C292" s="292"/>
      <c r="D292" s="283">
        <v>44</v>
      </c>
      <c r="E292" s="87">
        <v>7</v>
      </c>
      <c r="F292" s="87">
        <v>22</v>
      </c>
      <c r="G292" s="87">
        <v>4</v>
      </c>
      <c r="H292" s="87"/>
      <c r="I292" s="87"/>
      <c r="J292" s="88"/>
      <c r="K292" s="89" t="s">
        <v>440</v>
      </c>
      <c r="L292" s="90">
        <v>9</v>
      </c>
      <c r="M292" s="91" t="s">
        <v>97</v>
      </c>
      <c r="N292" s="92">
        <v>15</v>
      </c>
      <c r="O292" s="215" t="s">
        <v>316</v>
      </c>
      <c r="P292" s="224"/>
      <c r="Q292" s="319"/>
      <c r="R292" s="93"/>
      <c r="S292" s="93"/>
      <c r="T292" s="94">
        <v>17</v>
      </c>
      <c r="U292" s="94"/>
      <c r="V292" s="90"/>
      <c r="W292" s="89"/>
      <c r="X292" s="92"/>
      <c r="Y292" s="182"/>
      <c r="Z292" s="184"/>
      <c r="AA292" s="306"/>
      <c r="AB292" s="442">
        <v>77</v>
      </c>
      <c r="AC292" s="349"/>
      <c r="AD292" s="349"/>
      <c r="AE292" s="349"/>
      <c r="AF292" s="349"/>
      <c r="AG292" s="349"/>
      <c r="AH292" s="349"/>
      <c r="AI292" s="306"/>
      <c r="AJ292" s="90">
        <v>8</v>
      </c>
      <c r="AK292" s="182"/>
      <c r="AL292" s="184"/>
      <c r="AM292" s="349"/>
      <c r="AN292" s="349"/>
      <c r="AO292" s="306"/>
      <c r="AP292" s="350"/>
      <c r="AQ292" s="490"/>
      <c r="AR292" s="95"/>
      <c r="AS292" s="95"/>
      <c r="AT292" s="95"/>
      <c r="AU292" s="95"/>
      <c r="AV292" s="95"/>
      <c r="AW292" s="95"/>
      <c r="AX292" s="95"/>
      <c r="AY292" s="95"/>
      <c r="AZ292" s="95"/>
      <c r="BA292" s="95"/>
      <c r="BB292" s="95"/>
      <c r="BC292" s="95"/>
      <c r="BD292" s="95"/>
      <c r="BE292" s="95"/>
      <c r="BF292" s="95"/>
      <c r="BG292" s="95"/>
      <c r="BH292" s="95"/>
      <c r="BI292" s="95"/>
      <c r="BJ292" s="95"/>
      <c r="BK292" s="95"/>
      <c r="BL292" s="95"/>
      <c r="BM292" s="95"/>
      <c r="BN292" s="95"/>
      <c r="BO292" s="95"/>
      <c r="BP292" s="95"/>
      <c r="BQ292" s="95"/>
      <c r="BR292" s="95"/>
      <c r="BS292" s="95"/>
      <c r="BT292" s="95"/>
      <c r="BU292" s="95"/>
      <c r="BV292" s="95"/>
      <c r="BW292" s="95"/>
      <c r="BX292" s="95"/>
      <c r="BY292" s="95"/>
      <c r="BZ292" s="95"/>
      <c r="CA292" s="95"/>
      <c r="CB292" s="95"/>
      <c r="CC292" s="95"/>
      <c r="CD292" s="95"/>
      <c r="CE292" s="95"/>
      <c r="CF292" s="95"/>
      <c r="CG292" s="95"/>
      <c r="CH292" s="95"/>
      <c r="CI292" s="95"/>
      <c r="CJ292" s="95"/>
      <c r="CK292" s="95"/>
      <c r="CL292" s="95"/>
      <c r="CM292" s="95"/>
      <c r="CN292" s="95"/>
      <c r="CO292" s="95"/>
      <c r="CP292" s="95"/>
      <c r="CQ292" s="95"/>
      <c r="CR292" s="95"/>
      <c r="CS292" s="95"/>
      <c r="CT292" s="95"/>
      <c r="CU292" s="95"/>
      <c r="CV292" s="95"/>
      <c r="CW292" s="95"/>
      <c r="CX292" s="95"/>
      <c r="CY292" s="95"/>
      <c r="CZ292" s="95"/>
      <c r="DA292" s="95"/>
      <c r="DB292" s="95"/>
      <c r="DC292" s="95"/>
      <c r="DD292" s="95"/>
      <c r="DE292" s="95"/>
      <c r="DF292" s="95"/>
      <c r="DG292" s="95"/>
      <c r="DH292" s="95"/>
      <c r="DI292" s="95"/>
      <c r="DJ292" s="95"/>
      <c r="DK292" s="95"/>
      <c r="DL292" s="95"/>
      <c r="DM292" s="95"/>
      <c r="DN292" s="95"/>
      <c r="DO292" s="95"/>
      <c r="DP292" s="95"/>
      <c r="DQ292" s="95"/>
      <c r="DR292" s="95"/>
      <c r="DS292" s="95"/>
      <c r="DT292" s="95"/>
      <c r="DU292" s="95"/>
      <c r="DV292" s="95"/>
      <c r="DW292" s="95"/>
      <c r="DX292" s="95"/>
      <c r="DY292" s="95"/>
      <c r="DZ292" s="95"/>
      <c r="EA292" s="95"/>
      <c r="EB292" s="95"/>
      <c r="EC292" s="95"/>
      <c r="ED292" s="95"/>
      <c r="EE292" s="95"/>
      <c r="EF292" s="95"/>
      <c r="EG292" s="95"/>
      <c r="EH292" s="95"/>
      <c r="EI292" s="95"/>
      <c r="EJ292" s="95"/>
      <c r="EK292" s="95"/>
      <c r="EL292" s="95"/>
      <c r="EM292" s="95"/>
      <c r="EN292" s="95"/>
      <c r="EO292" s="95"/>
      <c r="EP292" s="95"/>
      <c r="EQ292" s="95"/>
      <c r="ER292" s="95"/>
      <c r="ES292" s="95"/>
      <c r="ET292" s="95"/>
      <c r="EU292" s="95"/>
      <c r="EV292" s="95"/>
      <c r="EW292" s="95"/>
      <c r="EX292" s="95"/>
      <c r="EY292" s="95"/>
      <c r="EZ292" s="95"/>
      <c r="FA292" s="95"/>
      <c r="FB292" s="95"/>
      <c r="FC292" s="95"/>
      <c r="FD292" s="95"/>
      <c r="FE292" s="95"/>
      <c r="FF292" s="95"/>
      <c r="FG292" s="95"/>
      <c r="FH292" s="95"/>
      <c r="FI292" s="95"/>
      <c r="FJ292" s="95"/>
      <c r="FK292" s="95"/>
      <c r="FL292" s="95"/>
      <c r="FM292" s="95"/>
      <c r="FN292" s="95"/>
      <c r="FO292" s="95"/>
      <c r="FP292" s="95"/>
      <c r="FQ292" s="95"/>
      <c r="FR292" s="95"/>
      <c r="FS292" s="95"/>
      <c r="FT292" s="95"/>
      <c r="FU292" s="95"/>
      <c r="FV292" s="95"/>
      <c r="FW292" s="95"/>
      <c r="FX292" s="95"/>
      <c r="FY292" s="95"/>
      <c r="FZ292" s="95"/>
      <c r="GA292" s="95"/>
      <c r="GB292" s="95"/>
      <c r="GC292" s="95"/>
      <c r="GD292" s="95"/>
      <c r="GE292" s="95"/>
      <c r="GF292" s="95"/>
      <c r="GG292" s="95"/>
      <c r="GH292" s="95"/>
      <c r="GI292" s="95"/>
      <c r="GJ292" s="95"/>
      <c r="GK292" s="95"/>
      <c r="GL292" s="95"/>
      <c r="GM292" s="95"/>
      <c r="GN292" s="95"/>
      <c r="GO292" s="95"/>
      <c r="GP292" s="95"/>
      <c r="GQ292" s="95"/>
      <c r="GR292" s="95"/>
      <c r="GS292" s="95"/>
      <c r="GT292" s="95"/>
      <c r="GU292" s="95"/>
      <c r="GV292" s="95"/>
      <c r="GW292" s="95"/>
      <c r="GX292" s="95"/>
      <c r="GY292" s="95"/>
      <c r="GZ292" s="95"/>
      <c r="HA292" s="95"/>
      <c r="HB292" s="95"/>
      <c r="HC292" s="95"/>
      <c r="HD292" s="95"/>
      <c r="HE292" s="95"/>
      <c r="HF292" s="95"/>
      <c r="HG292" s="95"/>
      <c r="HH292" s="95"/>
      <c r="HI292" s="95"/>
      <c r="HJ292" s="95"/>
      <c r="HK292" s="95"/>
      <c r="HL292" s="95"/>
      <c r="HM292" s="95"/>
      <c r="HN292" s="95"/>
      <c r="HO292" s="95"/>
      <c r="HP292" s="95"/>
      <c r="HQ292" s="95"/>
      <c r="HR292" s="95"/>
      <c r="HS292" s="95"/>
      <c r="HT292" s="95"/>
      <c r="HU292" s="95"/>
      <c r="HV292" s="95"/>
      <c r="HW292" s="95"/>
      <c r="HX292" s="95"/>
      <c r="HY292" s="95"/>
      <c r="HZ292" s="95"/>
    </row>
    <row r="293" spans="1:234" s="95" customFormat="1" ht="10.5" customHeight="1">
      <c r="A293" s="463" t="s">
        <v>59</v>
      </c>
      <c r="B293" s="465">
        <f>B291+1</f>
        <v>38783</v>
      </c>
      <c r="C293" s="293">
        <f>SUM(D293:J294)</f>
        <v>127</v>
      </c>
      <c r="D293" s="284">
        <v>81</v>
      </c>
      <c r="E293" s="80"/>
      <c r="F293" s="80"/>
      <c r="G293" s="80"/>
      <c r="H293" s="80"/>
      <c r="I293" s="80"/>
      <c r="J293" s="81"/>
      <c r="K293" s="28" t="s">
        <v>565</v>
      </c>
      <c r="L293" s="30">
        <v>8</v>
      </c>
      <c r="M293" s="82" t="s">
        <v>100</v>
      </c>
      <c r="N293" s="83">
        <v>11</v>
      </c>
      <c r="O293" s="211" t="s">
        <v>417</v>
      </c>
      <c r="P293" s="221"/>
      <c r="Q293" s="318">
        <f>SUM(R293:R294,T293:T294)+SUM(S293:S294)*1.5+SUM(U293:U294)/3+SUM(V293:V294)*0.6</f>
        <v>19.2</v>
      </c>
      <c r="R293" s="70"/>
      <c r="S293" s="70"/>
      <c r="T293" s="29">
        <v>2</v>
      </c>
      <c r="U293" s="29"/>
      <c r="V293" s="30">
        <v>17</v>
      </c>
      <c r="W293" s="28">
        <v>125</v>
      </c>
      <c r="X293" s="83"/>
      <c r="Y293" s="140"/>
      <c r="Z293" s="185"/>
      <c r="AA293" s="34"/>
      <c r="AB293" s="32">
        <v>12</v>
      </c>
      <c r="AC293" s="33"/>
      <c r="AD293" s="33">
        <v>69</v>
      </c>
      <c r="AE293" s="33"/>
      <c r="AF293" s="33"/>
      <c r="AG293" s="33"/>
      <c r="AH293" s="33"/>
      <c r="AI293" s="34"/>
      <c r="AJ293" s="30"/>
      <c r="AK293" s="180">
        <v>45</v>
      </c>
      <c r="AL293" s="185">
        <v>57</v>
      </c>
      <c r="AM293" s="33">
        <v>52</v>
      </c>
      <c r="AN293" s="33">
        <v>54</v>
      </c>
      <c r="AO293" s="34">
        <f>AN293-AK293</f>
        <v>9</v>
      </c>
      <c r="AP293" s="352"/>
      <c r="AQ293" s="491" t="s">
        <v>579</v>
      </c>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c r="EQ293" s="59"/>
      <c r="ER293" s="59"/>
      <c r="ES293" s="59"/>
      <c r="ET293" s="59"/>
      <c r="EU293" s="59"/>
      <c r="EV293" s="59"/>
      <c r="EW293" s="59"/>
      <c r="EX293" s="59"/>
      <c r="EY293" s="59"/>
      <c r="EZ293" s="59"/>
      <c r="FA293" s="59"/>
      <c r="FB293" s="59"/>
      <c r="FC293" s="59"/>
      <c r="FD293" s="59"/>
      <c r="FE293" s="59"/>
      <c r="FF293" s="59"/>
      <c r="FG293" s="59"/>
      <c r="FH293" s="59"/>
      <c r="FI293" s="59"/>
      <c r="FJ293" s="59"/>
      <c r="FK293" s="59"/>
      <c r="FL293" s="59"/>
      <c r="FM293" s="59"/>
      <c r="FN293" s="59"/>
      <c r="FO293" s="59"/>
      <c r="FP293" s="59"/>
      <c r="FQ293" s="59"/>
      <c r="FR293" s="59"/>
      <c r="FS293" s="59"/>
      <c r="FT293" s="59"/>
      <c r="FU293" s="59"/>
      <c r="FV293" s="59"/>
      <c r="FW293" s="59"/>
      <c r="FX293" s="59"/>
      <c r="FY293" s="59"/>
      <c r="FZ293" s="59"/>
      <c r="GA293" s="59"/>
      <c r="GB293" s="59"/>
      <c r="GC293" s="59"/>
      <c r="GD293" s="59"/>
      <c r="GE293" s="59"/>
      <c r="GF293" s="59"/>
      <c r="GG293" s="59"/>
      <c r="GH293" s="59"/>
      <c r="GI293" s="59"/>
      <c r="GJ293" s="59"/>
      <c r="GK293" s="59"/>
      <c r="GL293" s="59"/>
      <c r="GM293" s="59"/>
      <c r="GN293" s="59"/>
      <c r="GO293" s="59"/>
      <c r="GP293" s="59"/>
      <c r="GQ293" s="59"/>
      <c r="GR293" s="59"/>
      <c r="GS293" s="59"/>
      <c r="GT293" s="59"/>
      <c r="GU293" s="59"/>
      <c r="GV293" s="59"/>
      <c r="GW293" s="59"/>
      <c r="GX293" s="59"/>
      <c r="GY293" s="59"/>
      <c r="GZ293" s="59"/>
      <c r="HA293" s="59"/>
      <c r="HB293" s="59"/>
      <c r="HC293" s="59"/>
      <c r="HD293" s="59"/>
      <c r="HE293" s="59"/>
      <c r="HF293" s="59"/>
      <c r="HG293" s="59"/>
      <c r="HH293" s="59"/>
      <c r="HI293" s="59"/>
      <c r="HJ293" s="59"/>
      <c r="HK293" s="59"/>
      <c r="HL293" s="59"/>
      <c r="HM293" s="59"/>
      <c r="HN293" s="59"/>
      <c r="HO293" s="59"/>
      <c r="HP293" s="59"/>
      <c r="HQ293" s="59"/>
      <c r="HR293" s="59"/>
      <c r="HS293" s="59"/>
      <c r="HT293" s="59"/>
      <c r="HU293" s="59"/>
      <c r="HV293" s="59"/>
      <c r="HW293" s="59"/>
      <c r="HX293" s="59"/>
      <c r="HY293" s="59"/>
      <c r="HZ293" s="59"/>
    </row>
    <row r="294" spans="1:234" ht="10.5" customHeight="1">
      <c r="A294" s="467"/>
      <c r="B294" s="468"/>
      <c r="C294" s="292"/>
      <c r="D294" s="283">
        <v>26</v>
      </c>
      <c r="E294" s="87">
        <v>5</v>
      </c>
      <c r="F294" s="87"/>
      <c r="G294" s="87"/>
      <c r="H294" s="87">
        <v>3</v>
      </c>
      <c r="I294" s="87">
        <v>12</v>
      </c>
      <c r="J294" s="88"/>
      <c r="K294" s="89" t="s">
        <v>98</v>
      </c>
      <c r="L294" s="90">
        <v>8</v>
      </c>
      <c r="M294" s="91" t="s">
        <v>97</v>
      </c>
      <c r="N294" s="92">
        <v>18</v>
      </c>
      <c r="O294" s="212" t="s">
        <v>578</v>
      </c>
      <c r="P294" s="222"/>
      <c r="Q294" s="319"/>
      <c r="R294" s="93"/>
      <c r="S294" s="93"/>
      <c r="T294" s="94">
        <v>7</v>
      </c>
      <c r="U294" s="94"/>
      <c r="V294" s="90"/>
      <c r="W294" s="89"/>
      <c r="X294" s="92"/>
      <c r="Y294" s="182"/>
      <c r="Z294" s="184"/>
      <c r="AA294" s="306"/>
      <c r="AB294" s="442">
        <v>46</v>
      </c>
      <c r="AC294" s="349"/>
      <c r="AD294" s="349"/>
      <c r="AE294" s="349"/>
      <c r="AF294" s="349"/>
      <c r="AG294" s="349"/>
      <c r="AH294" s="349"/>
      <c r="AI294" s="306"/>
      <c r="AJ294" s="90">
        <v>7</v>
      </c>
      <c r="AK294" s="182"/>
      <c r="AL294" s="184"/>
      <c r="AM294" s="349"/>
      <c r="AN294" s="349"/>
      <c r="AO294" s="306"/>
      <c r="AP294" s="350"/>
      <c r="AQ294" s="490"/>
      <c r="AR294" s="95"/>
      <c r="AS294" s="95"/>
      <c r="AT294" s="95"/>
      <c r="AU294" s="95"/>
      <c r="AV294" s="95"/>
      <c r="AW294" s="95"/>
      <c r="AX294" s="95"/>
      <c r="AY294" s="95"/>
      <c r="AZ294" s="95"/>
      <c r="BA294" s="95"/>
      <c r="BB294" s="95"/>
      <c r="BC294" s="95"/>
      <c r="BD294" s="95"/>
      <c r="BE294" s="95"/>
      <c r="BF294" s="95"/>
      <c r="BG294" s="95"/>
      <c r="BH294" s="95"/>
      <c r="BI294" s="95"/>
      <c r="BJ294" s="95"/>
      <c r="BK294" s="95"/>
      <c r="BL294" s="95"/>
      <c r="BM294" s="95"/>
      <c r="BN294" s="95"/>
      <c r="BO294" s="95"/>
      <c r="BP294" s="95"/>
      <c r="BQ294" s="95"/>
      <c r="BR294" s="95"/>
      <c r="BS294" s="95"/>
      <c r="BT294" s="95"/>
      <c r="BU294" s="95"/>
      <c r="BV294" s="95"/>
      <c r="BW294" s="95"/>
      <c r="BX294" s="95"/>
      <c r="BY294" s="95"/>
      <c r="BZ294" s="95"/>
      <c r="CA294" s="95"/>
      <c r="CB294" s="95"/>
      <c r="CC294" s="95"/>
      <c r="CD294" s="95"/>
      <c r="CE294" s="95"/>
      <c r="CF294" s="95"/>
      <c r="CG294" s="95"/>
      <c r="CH294" s="95"/>
      <c r="CI294" s="95"/>
      <c r="CJ294" s="95"/>
      <c r="CK294" s="95"/>
      <c r="CL294" s="95"/>
      <c r="CM294" s="95"/>
      <c r="CN294" s="95"/>
      <c r="CO294" s="95"/>
      <c r="CP294" s="95"/>
      <c r="CQ294" s="95"/>
      <c r="CR294" s="95"/>
      <c r="CS294" s="95"/>
      <c r="CT294" s="95"/>
      <c r="CU294" s="95"/>
      <c r="CV294" s="95"/>
      <c r="CW294" s="95"/>
      <c r="CX294" s="95"/>
      <c r="CY294" s="95"/>
      <c r="CZ294" s="95"/>
      <c r="DA294" s="95"/>
      <c r="DB294" s="95"/>
      <c r="DC294" s="95"/>
      <c r="DD294" s="95"/>
      <c r="DE294" s="95"/>
      <c r="DF294" s="95"/>
      <c r="DG294" s="95"/>
      <c r="DH294" s="95"/>
      <c r="DI294" s="95"/>
      <c r="DJ294" s="95"/>
      <c r="DK294" s="95"/>
      <c r="DL294" s="95"/>
      <c r="DM294" s="95"/>
      <c r="DN294" s="95"/>
      <c r="DO294" s="95"/>
      <c r="DP294" s="95"/>
      <c r="DQ294" s="95"/>
      <c r="DR294" s="95"/>
      <c r="DS294" s="95"/>
      <c r="DT294" s="95"/>
      <c r="DU294" s="95"/>
      <c r="DV294" s="95"/>
      <c r="DW294" s="95"/>
      <c r="DX294" s="95"/>
      <c r="DY294" s="95"/>
      <c r="DZ294" s="95"/>
      <c r="EA294" s="95"/>
      <c r="EB294" s="95"/>
      <c r="EC294" s="95"/>
      <c r="ED294" s="95"/>
      <c r="EE294" s="95"/>
      <c r="EF294" s="95"/>
      <c r="EG294" s="95"/>
      <c r="EH294" s="95"/>
      <c r="EI294" s="95"/>
      <c r="EJ294" s="95"/>
      <c r="EK294" s="95"/>
      <c r="EL294" s="95"/>
      <c r="EM294" s="95"/>
      <c r="EN294" s="95"/>
      <c r="EO294" s="95"/>
      <c r="EP294" s="95"/>
      <c r="EQ294" s="95"/>
      <c r="ER294" s="95"/>
      <c r="ES294" s="95"/>
      <c r="ET294" s="95"/>
      <c r="EU294" s="95"/>
      <c r="EV294" s="95"/>
      <c r="EW294" s="95"/>
      <c r="EX294" s="95"/>
      <c r="EY294" s="95"/>
      <c r="EZ294" s="95"/>
      <c r="FA294" s="95"/>
      <c r="FB294" s="95"/>
      <c r="FC294" s="95"/>
      <c r="FD294" s="95"/>
      <c r="FE294" s="95"/>
      <c r="FF294" s="95"/>
      <c r="FG294" s="95"/>
      <c r="FH294" s="95"/>
      <c r="FI294" s="95"/>
      <c r="FJ294" s="95"/>
      <c r="FK294" s="95"/>
      <c r="FL294" s="95"/>
      <c r="FM294" s="95"/>
      <c r="FN294" s="95"/>
      <c r="FO294" s="95"/>
      <c r="FP294" s="95"/>
      <c r="FQ294" s="95"/>
      <c r="FR294" s="95"/>
      <c r="FS294" s="95"/>
      <c r="FT294" s="95"/>
      <c r="FU294" s="95"/>
      <c r="FV294" s="95"/>
      <c r="FW294" s="95"/>
      <c r="FX294" s="95"/>
      <c r="FY294" s="95"/>
      <c r="FZ294" s="95"/>
      <c r="GA294" s="95"/>
      <c r="GB294" s="95"/>
      <c r="GC294" s="95"/>
      <c r="GD294" s="95"/>
      <c r="GE294" s="95"/>
      <c r="GF294" s="95"/>
      <c r="GG294" s="95"/>
      <c r="GH294" s="95"/>
      <c r="GI294" s="95"/>
      <c r="GJ294" s="95"/>
      <c r="GK294" s="95"/>
      <c r="GL294" s="95"/>
      <c r="GM294" s="95"/>
      <c r="GN294" s="95"/>
      <c r="GO294" s="95"/>
      <c r="GP294" s="95"/>
      <c r="GQ294" s="95"/>
      <c r="GR294" s="95"/>
      <c r="GS294" s="95"/>
      <c r="GT294" s="95"/>
      <c r="GU294" s="95"/>
      <c r="GV294" s="95"/>
      <c r="GW294" s="95"/>
      <c r="GX294" s="95"/>
      <c r="GY294" s="95"/>
      <c r="GZ294" s="95"/>
      <c r="HA294" s="95"/>
      <c r="HB294" s="95"/>
      <c r="HC294" s="95"/>
      <c r="HD294" s="95"/>
      <c r="HE294" s="95"/>
      <c r="HF294" s="95"/>
      <c r="HG294" s="95"/>
      <c r="HH294" s="95"/>
      <c r="HI294" s="95"/>
      <c r="HJ294" s="95"/>
      <c r="HK294" s="95"/>
      <c r="HL294" s="95"/>
      <c r="HM294" s="95"/>
      <c r="HN294" s="95"/>
      <c r="HO294" s="95"/>
      <c r="HP294" s="95"/>
      <c r="HQ294" s="95"/>
      <c r="HR294" s="95"/>
      <c r="HS294" s="95"/>
      <c r="HT294" s="95"/>
      <c r="HU294" s="95"/>
      <c r="HV294" s="95"/>
      <c r="HW294" s="95"/>
      <c r="HX294" s="95"/>
      <c r="HY294" s="95"/>
      <c r="HZ294" s="95"/>
    </row>
    <row r="295" spans="1:234" s="95" customFormat="1" ht="10.5" customHeight="1">
      <c r="A295" s="463" t="s">
        <v>60</v>
      </c>
      <c r="B295" s="465">
        <f>B293+1</f>
        <v>38784</v>
      </c>
      <c r="C295" s="293">
        <f>SUM(D295:J296)</f>
        <v>74</v>
      </c>
      <c r="D295" s="284"/>
      <c r="E295" s="80"/>
      <c r="F295" s="80"/>
      <c r="G295" s="80"/>
      <c r="H295" s="80"/>
      <c r="I295" s="80"/>
      <c r="J295" s="81"/>
      <c r="K295" s="28"/>
      <c r="L295" s="30"/>
      <c r="M295" s="82"/>
      <c r="N295" s="83"/>
      <c r="O295" s="211"/>
      <c r="P295" s="221"/>
      <c r="Q295" s="318">
        <f>SUM(R295:R296,T295:T296)+SUM(S295:S296)*1.5+SUM(U295:U296)/3+SUM(V295:V296)*0.6</f>
        <v>16</v>
      </c>
      <c r="R295" s="70"/>
      <c r="S295" s="70"/>
      <c r="T295" s="29"/>
      <c r="U295" s="29"/>
      <c r="V295" s="30"/>
      <c r="W295" s="28"/>
      <c r="X295" s="83"/>
      <c r="Y295" s="140"/>
      <c r="Z295" s="185"/>
      <c r="AA295" s="34"/>
      <c r="AB295" s="32"/>
      <c r="AC295" s="33"/>
      <c r="AD295" s="33"/>
      <c r="AE295" s="33"/>
      <c r="AF295" s="33"/>
      <c r="AG295" s="33"/>
      <c r="AH295" s="33"/>
      <c r="AI295" s="34"/>
      <c r="AJ295" s="30"/>
      <c r="AK295" s="180">
        <v>43</v>
      </c>
      <c r="AL295" s="185">
        <v>57</v>
      </c>
      <c r="AM295" s="33">
        <v>48</v>
      </c>
      <c r="AN295" s="33">
        <v>52</v>
      </c>
      <c r="AO295" s="34">
        <f>AN295-AK295</f>
        <v>9</v>
      </c>
      <c r="AP295" s="352"/>
      <c r="AQ295" s="491" t="s">
        <v>581</v>
      </c>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c r="EQ295" s="59"/>
      <c r="ER295" s="59"/>
      <c r="ES295" s="59"/>
      <c r="ET295" s="59"/>
      <c r="EU295" s="59"/>
      <c r="EV295" s="59"/>
      <c r="EW295" s="59"/>
      <c r="EX295" s="59"/>
      <c r="EY295" s="59"/>
      <c r="EZ295" s="59"/>
      <c r="FA295" s="59"/>
      <c r="FB295" s="59"/>
      <c r="FC295" s="59"/>
      <c r="FD295" s="59"/>
      <c r="FE295" s="59"/>
      <c r="FF295" s="59"/>
      <c r="FG295" s="59"/>
      <c r="FH295" s="59"/>
      <c r="FI295" s="59"/>
      <c r="FJ295" s="59"/>
      <c r="FK295" s="59"/>
      <c r="FL295" s="59"/>
      <c r="FM295" s="59"/>
      <c r="FN295" s="59"/>
      <c r="FO295" s="59"/>
      <c r="FP295" s="59"/>
      <c r="FQ295" s="59"/>
      <c r="FR295" s="59"/>
      <c r="FS295" s="59"/>
      <c r="FT295" s="59"/>
      <c r="FU295" s="59"/>
      <c r="FV295" s="59"/>
      <c r="FW295" s="59"/>
      <c r="FX295" s="59"/>
      <c r="FY295" s="59"/>
      <c r="FZ295" s="59"/>
      <c r="GA295" s="59"/>
      <c r="GB295" s="59"/>
      <c r="GC295" s="59"/>
      <c r="GD295" s="59"/>
      <c r="GE295" s="59"/>
      <c r="GF295" s="59"/>
      <c r="GG295" s="59"/>
      <c r="GH295" s="59"/>
      <c r="GI295" s="59"/>
      <c r="GJ295" s="59"/>
      <c r="GK295" s="59"/>
      <c r="GL295" s="59"/>
      <c r="GM295" s="59"/>
      <c r="GN295" s="59"/>
      <c r="GO295" s="59"/>
      <c r="GP295" s="59"/>
      <c r="GQ295" s="59"/>
      <c r="GR295" s="59"/>
      <c r="GS295" s="59"/>
      <c r="GT295" s="59"/>
      <c r="GU295" s="59"/>
      <c r="GV295" s="59"/>
      <c r="GW295" s="59"/>
      <c r="GX295" s="59"/>
      <c r="GY295" s="59"/>
      <c r="GZ295" s="59"/>
      <c r="HA295" s="59"/>
      <c r="HB295" s="59"/>
      <c r="HC295" s="59"/>
      <c r="HD295" s="59"/>
      <c r="HE295" s="59"/>
      <c r="HF295" s="59"/>
      <c r="HG295" s="59"/>
      <c r="HH295" s="59"/>
      <c r="HI295" s="59"/>
      <c r="HJ295" s="59"/>
      <c r="HK295" s="59"/>
      <c r="HL295" s="59"/>
      <c r="HM295" s="59"/>
      <c r="HN295" s="59"/>
      <c r="HO295" s="59"/>
      <c r="HP295" s="59"/>
      <c r="HQ295" s="59"/>
      <c r="HR295" s="59"/>
      <c r="HS295" s="59"/>
      <c r="HT295" s="59"/>
      <c r="HU295" s="59"/>
      <c r="HV295" s="59"/>
      <c r="HW295" s="59"/>
      <c r="HX295" s="59"/>
      <c r="HY295" s="59"/>
      <c r="HZ295" s="59"/>
    </row>
    <row r="296" spans="1:234" ht="10.5" customHeight="1">
      <c r="A296" s="467"/>
      <c r="B296" s="468"/>
      <c r="C296" s="294"/>
      <c r="D296" s="283">
        <v>54</v>
      </c>
      <c r="E296" s="87"/>
      <c r="F296" s="87">
        <v>16</v>
      </c>
      <c r="G296" s="87">
        <v>4</v>
      </c>
      <c r="H296" s="87"/>
      <c r="I296" s="87"/>
      <c r="J296" s="88"/>
      <c r="K296" s="89" t="s">
        <v>440</v>
      </c>
      <c r="L296" s="90">
        <v>9</v>
      </c>
      <c r="M296" s="91" t="s">
        <v>97</v>
      </c>
      <c r="N296" s="92">
        <v>16</v>
      </c>
      <c r="O296" s="212" t="s">
        <v>580</v>
      </c>
      <c r="P296" s="222"/>
      <c r="Q296" s="319"/>
      <c r="R296" s="93"/>
      <c r="S296" s="93"/>
      <c r="T296" s="94">
        <v>16</v>
      </c>
      <c r="U296" s="94"/>
      <c r="V296" s="90"/>
      <c r="W296" s="89"/>
      <c r="X296" s="92"/>
      <c r="Y296" s="182"/>
      <c r="Z296" s="184"/>
      <c r="AA296" s="306"/>
      <c r="AB296" s="442">
        <v>74</v>
      </c>
      <c r="AC296" s="349"/>
      <c r="AD296" s="349"/>
      <c r="AE296" s="349"/>
      <c r="AF296" s="349"/>
      <c r="AG296" s="349"/>
      <c r="AH296" s="349"/>
      <c r="AI296" s="306"/>
      <c r="AJ296" s="90">
        <v>9</v>
      </c>
      <c r="AK296" s="182"/>
      <c r="AL296" s="184"/>
      <c r="AM296" s="349"/>
      <c r="AN296" s="349"/>
      <c r="AO296" s="306"/>
      <c r="AP296" s="350">
        <v>3</v>
      </c>
      <c r="AQ296" s="490"/>
      <c r="AR296" s="95"/>
      <c r="AS296" s="95"/>
      <c r="AT296" s="95"/>
      <c r="AU296" s="95"/>
      <c r="AV296" s="95"/>
      <c r="AW296" s="95"/>
      <c r="AX296" s="95"/>
      <c r="AY296" s="95"/>
      <c r="AZ296" s="95"/>
      <c r="BA296" s="95"/>
      <c r="BB296" s="95"/>
      <c r="BC296" s="95"/>
      <c r="BD296" s="95"/>
      <c r="BE296" s="95"/>
      <c r="BF296" s="95"/>
      <c r="BG296" s="95"/>
      <c r="BH296" s="95"/>
      <c r="BI296" s="95"/>
      <c r="BJ296" s="95"/>
      <c r="BK296" s="95"/>
      <c r="BL296" s="95"/>
      <c r="BM296" s="95"/>
      <c r="BN296" s="95"/>
      <c r="BO296" s="95"/>
      <c r="BP296" s="95"/>
      <c r="BQ296" s="95"/>
      <c r="BR296" s="95"/>
      <c r="BS296" s="95"/>
      <c r="BT296" s="95"/>
      <c r="BU296" s="95"/>
      <c r="BV296" s="95"/>
      <c r="BW296" s="95"/>
      <c r="BX296" s="95"/>
      <c r="BY296" s="95"/>
      <c r="BZ296" s="95"/>
      <c r="CA296" s="95"/>
      <c r="CB296" s="95"/>
      <c r="CC296" s="95"/>
      <c r="CD296" s="95"/>
      <c r="CE296" s="95"/>
      <c r="CF296" s="95"/>
      <c r="CG296" s="95"/>
      <c r="CH296" s="95"/>
      <c r="CI296" s="95"/>
      <c r="CJ296" s="95"/>
      <c r="CK296" s="95"/>
      <c r="CL296" s="95"/>
      <c r="CM296" s="95"/>
      <c r="CN296" s="95"/>
      <c r="CO296" s="95"/>
      <c r="CP296" s="95"/>
      <c r="CQ296" s="95"/>
      <c r="CR296" s="95"/>
      <c r="CS296" s="95"/>
      <c r="CT296" s="95"/>
      <c r="CU296" s="95"/>
      <c r="CV296" s="95"/>
      <c r="CW296" s="95"/>
      <c r="CX296" s="95"/>
      <c r="CY296" s="95"/>
      <c r="CZ296" s="95"/>
      <c r="DA296" s="95"/>
      <c r="DB296" s="95"/>
      <c r="DC296" s="95"/>
      <c r="DD296" s="95"/>
      <c r="DE296" s="95"/>
      <c r="DF296" s="95"/>
      <c r="DG296" s="95"/>
      <c r="DH296" s="95"/>
      <c r="DI296" s="95"/>
      <c r="DJ296" s="95"/>
      <c r="DK296" s="95"/>
      <c r="DL296" s="95"/>
      <c r="DM296" s="95"/>
      <c r="DN296" s="95"/>
      <c r="DO296" s="95"/>
      <c r="DP296" s="95"/>
      <c r="DQ296" s="95"/>
      <c r="DR296" s="95"/>
      <c r="DS296" s="95"/>
      <c r="DT296" s="95"/>
      <c r="DU296" s="95"/>
      <c r="DV296" s="95"/>
      <c r="DW296" s="95"/>
      <c r="DX296" s="95"/>
      <c r="DY296" s="95"/>
      <c r="DZ296" s="95"/>
      <c r="EA296" s="95"/>
      <c r="EB296" s="95"/>
      <c r="EC296" s="95"/>
      <c r="ED296" s="95"/>
      <c r="EE296" s="95"/>
      <c r="EF296" s="95"/>
      <c r="EG296" s="95"/>
      <c r="EH296" s="95"/>
      <c r="EI296" s="95"/>
      <c r="EJ296" s="95"/>
      <c r="EK296" s="95"/>
      <c r="EL296" s="95"/>
      <c r="EM296" s="95"/>
      <c r="EN296" s="95"/>
      <c r="EO296" s="95"/>
      <c r="EP296" s="95"/>
      <c r="EQ296" s="95"/>
      <c r="ER296" s="95"/>
      <c r="ES296" s="95"/>
      <c r="ET296" s="95"/>
      <c r="EU296" s="95"/>
      <c r="EV296" s="95"/>
      <c r="EW296" s="95"/>
      <c r="EX296" s="95"/>
      <c r="EY296" s="95"/>
      <c r="EZ296" s="95"/>
      <c r="FA296" s="95"/>
      <c r="FB296" s="95"/>
      <c r="FC296" s="95"/>
      <c r="FD296" s="95"/>
      <c r="FE296" s="95"/>
      <c r="FF296" s="95"/>
      <c r="FG296" s="95"/>
      <c r="FH296" s="95"/>
      <c r="FI296" s="95"/>
      <c r="FJ296" s="95"/>
      <c r="FK296" s="95"/>
      <c r="FL296" s="95"/>
      <c r="FM296" s="95"/>
      <c r="FN296" s="95"/>
      <c r="FO296" s="95"/>
      <c r="FP296" s="95"/>
      <c r="FQ296" s="95"/>
      <c r="FR296" s="95"/>
      <c r="FS296" s="95"/>
      <c r="FT296" s="95"/>
      <c r="FU296" s="95"/>
      <c r="FV296" s="95"/>
      <c r="FW296" s="95"/>
      <c r="FX296" s="95"/>
      <c r="FY296" s="95"/>
      <c r="FZ296" s="95"/>
      <c r="GA296" s="95"/>
      <c r="GB296" s="95"/>
      <c r="GC296" s="95"/>
      <c r="GD296" s="95"/>
      <c r="GE296" s="95"/>
      <c r="GF296" s="95"/>
      <c r="GG296" s="95"/>
      <c r="GH296" s="95"/>
      <c r="GI296" s="95"/>
      <c r="GJ296" s="95"/>
      <c r="GK296" s="95"/>
      <c r="GL296" s="95"/>
      <c r="GM296" s="95"/>
      <c r="GN296" s="95"/>
      <c r="GO296" s="95"/>
      <c r="GP296" s="95"/>
      <c r="GQ296" s="95"/>
      <c r="GR296" s="95"/>
      <c r="GS296" s="95"/>
      <c r="GT296" s="95"/>
      <c r="GU296" s="95"/>
      <c r="GV296" s="95"/>
      <c r="GW296" s="95"/>
      <c r="GX296" s="95"/>
      <c r="GY296" s="95"/>
      <c r="GZ296" s="95"/>
      <c r="HA296" s="95"/>
      <c r="HB296" s="95"/>
      <c r="HC296" s="95"/>
      <c r="HD296" s="95"/>
      <c r="HE296" s="95"/>
      <c r="HF296" s="95"/>
      <c r="HG296" s="95"/>
      <c r="HH296" s="95"/>
      <c r="HI296" s="95"/>
      <c r="HJ296" s="95"/>
      <c r="HK296" s="95"/>
      <c r="HL296" s="95"/>
      <c r="HM296" s="95"/>
      <c r="HN296" s="95"/>
      <c r="HO296" s="95"/>
      <c r="HP296" s="95"/>
      <c r="HQ296" s="95"/>
      <c r="HR296" s="95"/>
      <c r="HS296" s="95"/>
      <c r="HT296" s="95"/>
      <c r="HU296" s="95"/>
      <c r="HV296" s="95"/>
      <c r="HW296" s="95"/>
      <c r="HX296" s="95"/>
      <c r="HY296" s="95"/>
      <c r="HZ296" s="95"/>
    </row>
    <row r="297" spans="1:234" s="95" customFormat="1" ht="10.5" customHeight="1">
      <c r="A297" s="463" t="s">
        <v>61</v>
      </c>
      <c r="B297" s="465">
        <f>B295+1</f>
        <v>38785</v>
      </c>
      <c r="C297" s="293">
        <f>SUM(D297:J298)</f>
        <v>149</v>
      </c>
      <c r="D297" s="285">
        <v>87</v>
      </c>
      <c r="E297" s="96">
        <v>5</v>
      </c>
      <c r="F297" s="80"/>
      <c r="G297" s="80"/>
      <c r="H297" s="80"/>
      <c r="I297" s="96"/>
      <c r="J297" s="81"/>
      <c r="K297" s="28" t="s">
        <v>565</v>
      </c>
      <c r="L297" s="99">
        <v>9</v>
      </c>
      <c r="M297" s="82" t="s">
        <v>100</v>
      </c>
      <c r="N297" s="83">
        <v>11</v>
      </c>
      <c r="O297" s="213" t="s">
        <v>29</v>
      </c>
      <c r="P297" s="221"/>
      <c r="Q297" s="318">
        <f>SUM(R297:R298,T297:T298)+SUM(S297:S298)*1.5+SUM(U297:U298)/3+SUM(V297:V298)*0.6</f>
        <v>27.6</v>
      </c>
      <c r="R297" s="70"/>
      <c r="S297" s="70"/>
      <c r="T297" s="29">
        <v>19</v>
      </c>
      <c r="U297" s="29"/>
      <c r="V297" s="30"/>
      <c r="W297" s="28"/>
      <c r="X297" s="83"/>
      <c r="Y297" s="140"/>
      <c r="Z297" s="185"/>
      <c r="AA297" s="34"/>
      <c r="AB297" s="32">
        <v>92</v>
      </c>
      <c r="AC297" s="33"/>
      <c r="AD297" s="33"/>
      <c r="AE297" s="33"/>
      <c r="AF297" s="33"/>
      <c r="AG297" s="33"/>
      <c r="AH297" s="33"/>
      <c r="AI297" s="34"/>
      <c r="AJ297" s="30"/>
      <c r="AK297" s="180">
        <v>46</v>
      </c>
      <c r="AL297" s="185">
        <v>65</v>
      </c>
      <c r="AM297" s="33">
        <v>58</v>
      </c>
      <c r="AN297" s="33">
        <v>57</v>
      </c>
      <c r="AO297" s="34">
        <f>AN297-AK297</f>
        <v>11</v>
      </c>
      <c r="AP297" s="352"/>
      <c r="AQ297" s="491" t="s">
        <v>345</v>
      </c>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c r="EQ297" s="59"/>
      <c r="ER297" s="59"/>
      <c r="ES297" s="59"/>
      <c r="ET297" s="59"/>
      <c r="EU297" s="59"/>
      <c r="EV297" s="59"/>
      <c r="EW297" s="59"/>
      <c r="EX297" s="59"/>
      <c r="EY297" s="59"/>
      <c r="EZ297" s="59"/>
      <c r="FA297" s="59"/>
      <c r="FB297" s="59"/>
      <c r="FC297" s="59"/>
      <c r="FD297" s="59"/>
      <c r="FE297" s="59"/>
      <c r="FF297" s="59"/>
      <c r="FG297" s="59"/>
      <c r="FH297" s="59"/>
      <c r="FI297" s="59"/>
      <c r="FJ297" s="59"/>
      <c r="FK297" s="59"/>
      <c r="FL297" s="59"/>
      <c r="FM297" s="59"/>
      <c r="FN297" s="59"/>
      <c r="FO297" s="59"/>
      <c r="FP297" s="59"/>
      <c r="FQ297" s="59"/>
      <c r="FR297" s="59"/>
      <c r="FS297" s="59"/>
      <c r="FT297" s="59"/>
      <c r="FU297" s="59"/>
      <c r="FV297" s="59"/>
      <c r="FW297" s="59"/>
      <c r="FX297" s="59"/>
      <c r="FY297" s="59"/>
      <c r="FZ297" s="59"/>
      <c r="GA297" s="59"/>
      <c r="GB297" s="59"/>
      <c r="GC297" s="59"/>
      <c r="GD297" s="59"/>
      <c r="GE297" s="59"/>
      <c r="GF297" s="59"/>
      <c r="GG297" s="59"/>
      <c r="GH297" s="59"/>
      <c r="GI297" s="59"/>
      <c r="GJ297" s="59"/>
      <c r="GK297" s="59"/>
      <c r="GL297" s="59"/>
      <c r="GM297" s="59"/>
      <c r="GN297" s="59"/>
      <c r="GO297" s="59"/>
      <c r="GP297" s="59"/>
      <c r="GQ297" s="59"/>
      <c r="GR297" s="59"/>
      <c r="GS297" s="59"/>
      <c r="GT297" s="59"/>
      <c r="GU297" s="59"/>
      <c r="GV297" s="59"/>
      <c r="GW297" s="59"/>
      <c r="GX297" s="59"/>
      <c r="GY297" s="59"/>
      <c r="GZ297" s="59"/>
      <c r="HA297" s="59"/>
      <c r="HB297" s="59"/>
      <c r="HC297" s="59"/>
      <c r="HD297" s="59"/>
      <c r="HE297" s="59"/>
      <c r="HF297" s="59"/>
      <c r="HG297" s="59"/>
      <c r="HH297" s="59"/>
      <c r="HI297" s="59"/>
      <c r="HJ297" s="59"/>
      <c r="HK297" s="59"/>
      <c r="HL297" s="59"/>
      <c r="HM297" s="59"/>
      <c r="HN297" s="59"/>
      <c r="HO297" s="59"/>
      <c r="HP297" s="59"/>
      <c r="HQ297" s="59"/>
      <c r="HR297" s="59"/>
      <c r="HS297" s="59"/>
      <c r="HT297" s="59"/>
      <c r="HU297" s="59"/>
      <c r="HV297" s="59"/>
      <c r="HW297" s="59"/>
      <c r="HX297" s="59"/>
      <c r="HY297" s="59"/>
      <c r="HZ297" s="59"/>
    </row>
    <row r="298" spans="1:234" ht="10.5" customHeight="1">
      <c r="A298" s="467"/>
      <c r="B298" s="468"/>
      <c r="C298" s="294"/>
      <c r="D298" s="286">
        <v>57</v>
      </c>
      <c r="E298" s="97"/>
      <c r="F298" s="87"/>
      <c r="G298" s="87"/>
      <c r="H298" s="87"/>
      <c r="I298" s="97"/>
      <c r="J298" s="88"/>
      <c r="K298" s="89" t="s">
        <v>565</v>
      </c>
      <c r="L298" s="101">
        <v>8</v>
      </c>
      <c r="M298" s="91" t="s">
        <v>97</v>
      </c>
      <c r="N298" s="92">
        <v>18</v>
      </c>
      <c r="O298" s="212" t="s">
        <v>417</v>
      </c>
      <c r="P298" s="222"/>
      <c r="Q298" s="319"/>
      <c r="R298" s="93"/>
      <c r="S298" s="93"/>
      <c r="T298" s="94">
        <v>2</v>
      </c>
      <c r="U298" s="94"/>
      <c r="V298" s="90">
        <v>11</v>
      </c>
      <c r="W298" s="89"/>
      <c r="X298" s="92"/>
      <c r="Y298" s="182"/>
      <c r="Z298" s="184"/>
      <c r="AA298" s="306"/>
      <c r="AB298" s="442">
        <v>11</v>
      </c>
      <c r="AC298" s="349"/>
      <c r="AD298" s="349">
        <v>46</v>
      </c>
      <c r="AE298" s="349"/>
      <c r="AF298" s="349"/>
      <c r="AG298" s="349"/>
      <c r="AH298" s="349"/>
      <c r="AI298" s="306"/>
      <c r="AJ298" s="90">
        <v>8</v>
      </c>
      <c r="AK298" s="182"/>
      <c r="AL298" s="184"/>
      <c r="AM298" s="349"/>
      <c r="AN298" s="349"/>
      <c r="AO298" s="306"/>
      <c r="AP298" s="350"/>
      <c r="AQ298" s="490"/>
      <c r="AR298" s="95"/>
      <c r="AS298" s="95"/>
      <c r="AT298" s="95"/>
      <c r="AU298" s="95"/>
      <c r="AV298" s="95"/>
      <c r="AW298" s="95"/>
      <c r="AX298" s="95"/>
      <c r="AY298" s="95"/>
      <c r="AZ298" s="95"/>
      <c r="BA298" s="95"/>
      <c r="BB298" s="95"/>
      <c r="BC298" s="95"/>
      <c r="BD298" s="95"/>
      <c r="BE298" s="95"/>
      <c r="BF298" s="95"/>
      <c r="BG298" s="95"/>
      <c r="BH298" s="95"/>
      <c r="BI298" s="95"/>
      <c r="BJ298" s="95"/>
      <c r="BK298" s="95"/>
      <c r="BL298" s="95"/>
      <c r="BM298" s="95"/>
      <c r="BN298" s="95"/>
      <c r="BO298" s="95"/>
      <c r="BP298" s="95"/>
      <c r="BQ298" s="95"/>
      <c r="BR298" s="95"/>
      <c r="BS298" s="95"/>
      <c r="BT298" s="95"/>
      <c r="BU298" s="95"/>
      <c r="BV298" s="95"/>
      <c r="BW298" s="95"/>
      <c r="BX298" s="95"/>
      <c r="BY298" s="95"/>
      <c r="BZ298" s="95"/>
      <c r="CA298" s="95"/>
      <c r="CB298" s="95"/>
      <c r="CC298" s="95"/>
      <c r="CD298" s="95"/>
      <c r="CE298" s="95"/>
      <c r="CF298" s="95"/>
      <c r="CG298" s="95"/>
      <c r="CH298" s="95"/>
      <c r="CI298" s="95"/>
      <c r="CJ298" s="95"/>
      <c r="CK298" s="95"/>
      <c r="CL298" s="95"/>
      <c r="CM298" s="95"/>
      <c r="CN298" s="95"/>
      <c r="CO298" s="95"/>
      <c r="CP298" s="95"/>
      <c r="CQ298" s="95"/>
      <c r="CR298" s="95"/>
      <c r="CS298" s="95"/>
      <c r="CT298" s="95"/>
      <c r="CU298" s="95"/>
      <c r="CV298" s="95"/>
      <c r="CW298" s="95"/>
      <c r="CX298" s="95"/>
      <c r="CY298" s="95"/>
      <c r="CZ298" s="95"/>
      <c r="DA298" s="95"/>
      <c r="DB298" s="95"/>
      <c r="DC298" s="95"/>
      <c r="DD298" s="95"/>
      <c r="DE298" s="95"/>
      <c r="DF298" s="95"/>
      <c r="DG298" s="95"/>
      <c r="DH298" s="95"/>
      <c r="DI298" s="95"/>
      <c r="DJ298" s="95"/>
      <c r="DK298" s="95"/>
      <c r="DL298" s="95"/>
      <c r="DM298" s="95"/>
      <c r="DN298" s="95"/>
      <c r="DO298" s="95"/>
      <c r="DP298" s="95"/>
      <c r="DQ298" s="95"/>
      <c r="DR298" s="95"/>
      <c r="DS298" s="95"/>
      <c r="DT298" s="95"/>
      <c r="DU298" s="95"/>
      <c r="DV298" s="95"/>
      <c r="DW298" s="95"/>
      <c r="DX298" s="95"/>
      <c r="DY298" s="95"/>
      <c r="DZ298" s="95"/>
      <c r="EA298" s="95"/>
      <c r="EB298" s="95"/>
      <c r="EC298" s="95"/>
      <c r="ED298" s="95"/>
      <c r="EE298" s="95"/>
      <c r="EF298" s="95"/>
      <c r="EG298" s="95"/>
      <c r="EH298" s="95"/>
      <c r="EI298" s="95"/>
      <c r="EJ298" s="95"/>
      <c r="EK298" s="95"/>
      <c r="EL298" s="95"/>
      <c r="EM298" s="95"/>
      <c r="EN298" s="95"/>
      <c r="EO298" s="95"/>
      <c r="EP298" s="95"/>
      <c r="EQ298" s="95"/>
      <c r="ER298" s="95"/>
      <c r="ES298" s="95"/>
      <c r="ET298" s="95"/>
      <c r="EU298" s="95"/>
      <c r="EV298" s="95"/>
      <c r="EW298" s="95"/>
      <c r="EX298" s="95"/>
      <c r="EY298" s="95"/>
      <c r="EZ298" s="95"/>
      <c r="FA298" s="95"/>
      <c r="FB298" s="95"/>
      <c r="FC298" s="95"/>
      <c r="FD298" s="95"/>
      <c r="FE298" s="95"/>
      <c r="FF298" s="95"/>
      <c r="FG298" s="95"/>
      <c r="FH298" s="95"/>
      <c r="FI298" s="95"/>
      <c r="FJ298" s="95"/>
      <c r="FK298" s="95"/>
      <c r="FL298" s="95"/>
      <c r="FM298" s="95"/>
      <c r="FN298" s="95"/>
      <c r="FO298" s="95"/>
      <c r="FP298" s="95"/>
      <c r="FQ298" s="95"/>
      <c r="FR298" s="95"/>
      <c r="FS298" s="95"/>
      <c r="FT298" s="95"/>
      <c r="FU298" s="95"/>
      <c r="FV298" s="95"/>
      <c r="FW298" s="95"/>
      <c r="FX298" s="95"/>
      <c r="FY298" s="95"/>
      <c r="FZ298" s="95"/>
      <c r="GA298" s="95"/>
      <c r="GB298" s="95"/>
      <c r="GC298" s="95"/>
      <c r="GD298" s="95"/>
      <c r="GE298" s="95"/>
      <c r="GF298" s="95"/>
      <c r="GG298" s="95"/>
      <c r="GH298" s="95"/>
      <c r="GI298" s="95"/>
      <c r="GJ298" s="95"/>
      <c r="GK298" s="95"/>
      <c r="GL298" s="95"/>
      <c r="GM298" s="95"/>
      <c r="GN298" s="95"/>
      <c r="GO298" s="95"/>
      <c r="GP298" s="95"/>
      <c r="GQ298" s="95"/>
      <c r="GR298" s="95"/>
      <c r="GS298" s="95"/>
      <c r="GT298" s="95"/>
      <c r="GU298" s="95"/>
      <c r="GV298" s="95"/>
      <c r="GW298" s="95"/>
      <c r="GX298" s="95"/>
      <c r="GY298" s="95"/>
      <c r="GZ298" s="95"/>
      <c r="HA298" s="95"/>
      <c r="HB298" s="95"/>
      <c r="HC298" s="95"/>
      <c r="HD298" s="95"/>
      <c r="HE298" s="95"/>
      <c r="HF298" s="95"/>
      <c r="HG298" s="95"/>
      <c r="HH298" s="95"/>
      <c r="HI298" s="95"/>
      <c r="HJ298" s="95"/>
      <c r="HK298" s="95"/>
      <c r="HL298" s="95"/>
      <c r="HM298" s="95"/>
      <c r="HN298" s="95"/>
      <c r="HO298" s="95"/>
      <c r="HP298" s="95"/>
      <c r="HQ298" s="95"/>
      <c r="HR298" s="95"/>
      <c r="HS298" s="95"/>
      <c r="HT298" s="95"/>
      <c r="HU298" s="95"/>
      <c r="HV298" s="95"/>
      <c r="HW298" s="95"/>
      <c r="HX298" s="95"/>
      <c r="HY298" s="95"/>
      <c r="HZ298" s="95"/>
    </row>
    <row r="299" spans="1:234" s="95" customFormat="1" ht="10.5" customHeight="1">
      <c r="A299" s="463" t="s">
        <v>62</v>
      </c>
      <c r="B299" s="465">
        <f>B297+1</f>
        <v>38786</v>
      </c>
      <c r="C299" s="293">
        <f>SUM(D299:J300)</f>
        <v>122</v>
      </c>
      <c r="D299" s="285">
        <v>44</v>
      </c>
      <c r="E299" s="96"/>
      <c r="F299" s="80"/>
      <c r="G299" s="80"/>
      <c r="H299" s="80"/>
      <c r="I299" s="80"/>
      <c r="J299" s="98"/>
      <c r="K299" s="28" t="s">
        <v>230</v>
      </c>
      <c r="L299" s="30">
        <v>8</v>
      </c>
      <c r="M299" s="82" t="s">
        <v>100</v>
      </c>
      <c r="N299" s="83">
        <v>11</v>
      </c>
      <c r="O299" s="211" t="s">
        <v>29</v>
      </c>
      <c r="P299" s="221"/>
      <c r="Q299" s="318">
        <f>SUM(R299:R300,T299:T300)+SUM(S299:S300)*1.5+SUM(U299:U300)/3+SUM(V299:V300)*0.6</f>
        <v>26</v>
      </c>
      <c r="R299" s="70"/>
      <c r="S299" s="70"/>
      <c r="T299" s="29">
        <v>8</v>
      </c>
      <c r="U299" s="29"/>
      <c r="V299" s="30"/>
      <c r="W299" s="28"/>
      <c r="X299" s="83"/>
      <c r="Y299" s="180"/>
      <c r="Z299" s="307"/>
      <c r="AA299" s="54"/>
      <c r="AB299" s="38">
        <v>44</v>
      </c>
      <c r="AC299" s="37"/>
      <c r="AD299" s="37"/>
      <c r="AE299" s="37"/>
      <c r="AF299" s="37"/>
      <c r="AG299" s="37"/>
      <c r="AH299" s="37"/>
      <c r="AI299" s="54"/>
      <c r="AJ299" s="30"/>
      <c r="AK299" s="180">
        <v>42</v>
      </c>
      <c r="AL299" s="185">
        <v>58</v>
      </c>
      <c r="AM299" s="33">
        <v>52</v>
      </c>
      <c r="AN299" s="33">
        <v>53</v>
      </c>
      <c r="AO299" s="34">
        <f>AN299-AK299</f>
        <v>11</v>
      </c>
      <c r="AP299" s="352"/>
      <c r="AQ299" s="491" t="s">
        <v>590</v>
      </c>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c r="EQ299" s="59"/>
      <c r="ER299" s="59"/>
      <c r="ES299" s="59"/>
      <c r="ET299" s="59"/>
      <c r="EU299" s="59"/>
      <c r="EV299" s="59"/>
      <c r="EW299" s="59"/>
      <c r="EX299" s="59"/>
      <c r="EY299" s="59"/>
      <c r="EZ299" s="59"/>
      <c r="FA299" s="59"/>
      <c r="FB299" s="59"/>
      <c r="FC299" s="59"/>
      <c r="FD299" s="59"/>
      <c r="FE299" s="59"/>
      <c r="FF299" s="59"/>
      <c r="FG299" s="59"/>
      <c r="FH299" s="59"/>
      <c r="FI299" s="59"/>
      <c r="FJ299" s="59"/>
      <c r="FK299" s="59"/>
      <c r="FL299" s="59"/>
      <c r="FM299" s="59"/>
      <c r="FN299" s="59"/>
      <c r="FO299" s="59"/>
      <c r="FP299" s="59"/>
      <c r="FQ299" s="59"/>
      <c r="FR299" s="59"/>
      <c r="FS299" s="59"/>
      <c r="FT299" s="59"/>
      <c r="FU299" s="59"/>
      <c r="FV299" s="59"/>
      <c r="FW299" s="59"/>
      <c r="FX299" s="59"/>
      <c r="FY299" s="59"/>
      <c r="FZ299" s="59"/>
      <c r="GA299" s="59"/>
      <c r="GB299" s="59"/>
      <c r="GC299" s="59"/>
      <c r="GD299" s="59"/>
      <c r="GE299" s="59"/>
      <c r="GF299" s="59"/>
      <c r="GG299" s="59"/>
      <c r="GH299" s="59"/>
      <c r="GI299" s="59"/>
      <c r="GJ299" s="59"/>
      <c r="GK299" s="59"/>
      <c r="GL299" s="59"/>
      <c r="GM299" s="59"/>
      <c r="GN299" s="59"/>
      <c r="GO299" s="59"/>
      <c r="GP299" s="59"/>
      <c r="GQ299" s="59"/>
      <c r="GR299" s="59"/>
      <c r="GS299" s="59"/>
      <c r="GT299" s="59"/>
      <c r="GU299" s="59"/>
      <c r="GV299" s="59"/>
      <c r="GW299" s="59"/>
      <c r="GX299" s="59"/>
      <c r="GY299" s="59"/>
      <c r="GZ299" s="59"/>
      <c r="HA299" s="59"/>
      <c r="HB299" s="59"/>
      <c r="HC299" s="59"/>
      <c r="HD299" s="59"/>
      <c r="HE299" s="59"/>
      <c r="HF299" s="59"/>
      <c r="HG299" s="59"/>
      <c r="HH299" s="59"/>
      <c r="HI299" s="59"/>
      <c r="HJ299" s="59"/>
      <c r="HK299" s="59"/>
      <c r="HL299" s="59"/>
      <c r="HM299" s="59"/>
      <c r="HN299" s="59"/>
      <c r="HO299" s="59"/>
      <c r="HP299" s="59"/>
      <c r="HQ299" s="59"/>
      <c r="HR299" s="59"/>
      <c r="HS299" s="59"/>
      <c r="HT299" s="59"/>
      <c r="HU299" s="59"/>
      <c r="HV299" s="59"/>
      <c r="HW299" s="59"/>
      <c r="HX299" s="59"/>
      <c r="HY299" s="59"/>
      <c r="HZ299" s="59"/>
    </row>
    <row r="300" spans="1:234" ht="10.5" customHeight="1">
      <c r="A300" s="467"/>
      <c r="B300" s="468"/>
      <c r="C300" s="294"/>
      <c r="D300" s="286">
        <v>28</v>
      </c>
      <c r="E300" s="97">
        <v>33</v>
      </c>
      <c r="F300" s="87">
        <v>17</v>
      </c>
      <c r="G300" s="87"/>
      <c r="H300" s="87"/>
      <c r="I300" s="87"/>
      <c r="J300" s="100"/>
      <c r="K300" s="89" t="s">
        <v>565</v>
      </c>
      <c r="L300" s="90">
        <v>8</v>
      </c>
      <c r="M300" s="91" t="s">
        <v>97</v>
      </c>
      <c r="N300" s="92">
        <v>17</v>
      </c>
      <c r="O300" s="212" t="s">
        <v>583</v>
      </c>
      <c r="P300" s="222"/>
      <c r="Q300" s="319"/>
      <c r="R300" s="93"/>
      <c r="S300" s="93"/>
      <c r="T300" s="94">
        <v>18</v>
      </c>
      <c r="U300" s="94"/>
      <c r="V300" s="90"/>
      <c r="W300" s="89">
        <v>157</v>
      </c>
      <c r="X300" s="92">
        <v>166</v>
      </c>
      <c r="Y300" s="182"/>
      <c r="Z300" s="184"/>
      <c r="AA300" s="309"/>
      <c r="AB300" s="443">
        <v>78</v>
      </c>
      <c r="AC300" s="444"/>
      <c r="AD300" s="444"/>
      <c r="AE300" s="444"/>
      <c r="AF300" s="444"/>
      <c r="AG300" s="444"/>
      <c r="AH300" s="444"/>
      <c r="AI300" s="309"/>
      <c r="AJ300" s="90">
        <v>8</v>
      </c>
      <c r="AK300" s="182"/>
      <c r="AL300" s="184"/>
      <c r="AM300" s="349"/>
      <c r="AN300" s="349"/>
      <c r="AO300" s="306"/>
      <c r="AP300" s="350"/>
      <c r="AQ300" s="490"/>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c r="BN300" s="95"/>
      <c r="BO300" s="95"/>
      <c r="BP300" s="95"/>
      <c r="BQ300" s="95"/>
      <c r="BR300" s="95"/>
      <c r="BS300" s="95"/>
      <c r="BT300" s="95"/>
      <c r="BU300" s="95"/>
      <c r="BV300" s="95"/>
      <c r="BW300" s="95"/>
      <c r="BX300" s="95"/>
      <c r="BY300" s="95"/>
      <c r="BZ300" s="95"/>
      <c r="CA300" s="95"/>
      <c r="CB300" s="95"/>
      <c r="CC300" s="95"/>
      <c r="CD300" s="95"/>
      <c r="CE300" s="95"/>
      <c r="CF300" s="95"/>
      <c r="CG300" s="95"/>
      <c r="CH300" s="95"/>
      <c r="CI300" s="95"/>
      <c r="CJ300" s="95"/>
      <c r="CK300" s="95"/>
      <c r="CL300" s="95"/>
      <c r="CM300" s="95"/>
      <c r="CN300" s="95"/>
      <c r="CO300" s="95"/>
      <c r="CP300" s="95"/>
      <c r="CQ300" s="95"/>
      <c r="CR300" s="95"/>
      <c r="CS300" s="95"/>
      <c r="CT300" s="95"/>
      <c r="CU300" s="95"/>
      <c r="CV300" s="95"/>
      <c r="CW300" s="95"/>
      <c r="CX300" s="95"/>
      <c r="CY300" s="95"/>
      <c r="CZ300" s="95"/>
      <c r="DA300" s="95"/>
      <c r="DB300" s="95"/>
      <c r="DC300" s="95"/>
      <c r="DD300" s="95"/>
      <c r="DE300" s="95"/>
      <c r="DF300" s="95"/>
      <c r="DG300" s="95"/>
      <c r="DH300" s="95"/>
      <c r="DI300" s="95"/>
      <c r="DJ300" s="95"/>
      <c r="DK300" s="95"/>
      <c r="DL300" s="95"/>
      <c r="DM300" s="95"/>
      <c r="DN300" s="95"/>
      <c r="DO300" s="95"/>
      <c r="DP300" s="95"/>
      <c r="DQ300" s="95"/>
      <c r="DR300" s="95"/>
      <c r="DS300" s="95"/>
      <c r="DT300" s="95"/>
      <c r="DU300" s="95"/>
      <c r="DV300" s="95"/>
      <c r="DW300" s="95"/>
      <c r="DX300" s="95"/>
      <c r="DY300" s="95"/>
      <c r="DZ300" s="95"/>
      <c r="EA300" s="95"/>
      <c r="EB300" s="95"/>
      <c r="EC300" s="95"/>
      <c r="ED300" s="95"/>
      <c r="EE300" s="95"/>
      <c r="EF300" s="95"/>
      <c r="EG300" s="95"/>
      <c r="EH300" s="95"/>
      <c r="EI300" s="95"/>
      <c r="EJ300" s="95"/>
      <c r="EK300" s="95"/>
      <c r="EL300" s="95"/>
      <c r="EM300" s="95"/>
      <c r="EN300" s="95"/>
      <c r="EO300" s="95"/>
      <c r="EP300" s="95"/>
      <c r="EQ300" s="95"/>
      <c r="ER300" s="95"/>
      <c r="ES300" s="95"/>
      <c r="ET300" s="95"/>
      <c r="EU300" s="95"/>
      <c r="EV300" s="95"/>
      <c r="EW300" s="95"/>
      <c r="EX300" s="95"/>
      <c r="EY300" s="95"/>
      <c r="EZ300" s="95"/>
      <c r="FA300" s="95"/>
      <c r="FB300" s="95"/>
      <c r="FC300" s="95"/>
      <c r="FD300" s="95"/>
      <c r="FE300" s="95"/>
      <c r="FF300" s="95"/>
      <c r="FG300" s="95"/>
      <c r="FH300" s="95"/>
      <c r="FI300" s="95"/>
      <c r="FJ300" s="95"/>
      <c r="FK300" s="95"/>
      <c r="FL300" s="95"/>
      <c r="FM300" s="95"/>
      <c r="FN300" s="95"/>
      <c r="FO300" s="95"/>
      <c r="FP300" s="95"/>
      <c r="FQ300" s="95"/>
      <c r="FR300" s="95"/>
      <c r="FS300" s="95"/>
      <c r="FT300" s="95"/>
      <c r="FU300" s="95"/>
      <c r="FV300" s="95"/>
      <c r="FW300" s="95"/>
      <c r="FX300" s="95"/>
      <c r="FY300" s="95"/>
      <c r="FZ300" s="95"/>
      <c r="GA300" s="95"/>
      <c r="GB300" s="95"/>
      <c r="GC300" s="95"/>
      <c r="GD300" s="95"/>
      <c r="GE300" s="95"/>
      <c r="GF300" s="95"/>
      <c r="GG300" s="95"/>
      <c r="GH300" s="95"/>
      <c r="GI300" s="95"/>
      <c r="GJ300" s="95"/>
      <c r="GK300" s="95"/>
      <c r="GL300" s="95"/>
      <c r="GM300" s="95"/>
      <c r="GN300" s="95"/>
      <c r="GO300" s="95"/>
      <c r="GP300" s="95"/>
      <c r="GQ300" s="95"/>
      <c r="GR300" s="95"/>
      <c r="GS300" s="95"/>
      <c r="GT300" s="95"/>
      <c r="GU300" s="95"/>
      <c r="GV300" s="95"/>
      <c r="GW300" s="95"/>
      <c r="GX300" s="95"/>
      <c r="GY300" s="95"/>
      <c r="GZ300" s="95"/>
      <c r="HA300" s="95"/>
      <c r="HB300" s="95"/>
      <c r="HC300" s="95"/>
      <c r="HD300" s="95"/>
      <c r="HE300" s="95"/>
      <c r="HF300" s="95"/>
      <c r="HG300" s="95"/>
      <c r="HH300" s="95"/>
      <c r="HI300" s="95"/>
      <c r="HJ300" s="95"/>
      <c r="HK300" s="95"/>
      <c r="HL300" s="95"/>
      <c r="HM300" s="95"/>
      <c r="HN300" s="95"/>
      <c r="HO300" s="95"/>
      <c r="HP300" s="95"/>
      <c r="HQ300" s="95"/>
      <c r="HR300" s="95"/>
      <c r="HS300" s="95"/>
      <c r="HT300" s="95"/>
      <c r="HU300" s="95"/>
      <c r="HV300" s="95"/>
      <c r="HW300" s="95"/>
      <c r="HX300" s="95"/>
      <c r="HY300" s="95"/>
      <c r="HZ300" s="95"/>
    </row>
    <row r="301" spans="1:234" s="95" customFormat="1" ht="10.5" customHeight="1">
      <c r="A301" s="463" t="s">
        <v>63</v>
      </c>
      <c r="B301" s="465">
        <f>B299+1</f>
        <v>38787</v>
      </c>
      <c r="C301" s="293">
        <f>SUM(D301:J302)</f>
        <v>165</v>
      </c>
      <c r="D301" s="284">
        <v>132</v>
      </c>
      <c r="E301" s="80"/>
      <c r="F301" s="80"/>
      <c r="G301" s="80"/>
      <c r="H301" s="80"/>
      <c r="I301" s="80"/>
      <c r="J301" s="81"/>
      <c r="K301" s="28" t="s">
        <v>98</v>
      </c>
      <c r="L301" s="30">
        <v>8</v>
      </c>
      <c r="M301" s="82" t="s">
        <v>100</v>
      </c>
      <c r="N301" s="83">
        <v>12</v>
      </c>
      <c r="O301" s="211" t="s">
        <v>431</v>
      </c>
      <c r="P301" s="221"/>
      <c r="Q301" s="318">
        <f>SUM(R301:R302,T301:T302)+SUM(S301:S302)*1.5+SUM(U301:U302)/3+SUM(V301:V302)*0.6</f>
        <v>25.2</v>
      </c>
      <c r="R301" s="70"/>
      <c r="S301" s="70"/>
      <c r="T301" s="29">
        <v>3</v>
      </c>
      <c r="U301" s="29"/>
      <c r="V301" s="30">
        <v>27</v>
      </c>
      <c r="W301" s="28"/>
      <c r="X301" s="83"/>
      <c r="Y301" s="140"/>
      <c r="Z301" s="185"/>
      <c r="AA301" s="34"/>
      <c r="AB301" s="32">
        <v>18</v>
      </c>
      <c r="AC301" s="33"/>
      <c r="AD301" s="33">
        <v>114</v>
      </c>
      <c r="AE301" s="33"/>
      <c r="AF301" s="33"/>
      <c r="AG301" s="33"/>
      <c r="AH301" s="33"/>
      <c r="AI301" s="34"/>
      <c r="AJ301" s="30"/>
      <c r="AK301" s="180">
        <v>41</v>
      </c>
      <c r="AL301" s="185">
        <v>57</v>
      </c>
      <c r="AM301" s="33">
        <v>49</v>
      </c>
      <c r="AN301" s="33">
        <v>51</v>
      </c>
      <c r="AO301" s="34">
        <f>AN301-AK301</f>
        <v>10</v>
      </c>
      <c r="AP301" s="352"/>
      <c r="AQ301" s="491" t="s">
        <v>346</v>
      </c>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c r="EQ301" s="59"/>
      <c r="ER301" s="59"/>
      <c r="ES301" s="59"/>
      <c r="ET301" s="59"/>
      <c r="EU301" s="59"/>
      <c r="EV301" s="59"/>
      <c r="EW301" s="59"/>
      <c r="EX301" s="59"/>
      <c r="EY301" s="59"/>
      <c r="EZ301" s="59"/>
      <c r="FA301" s="59"/>
      <c r="FB301" s="59"/>
      <c r="FC301" s="59"/>
      <c r="FD301" s="59"/>
      <c r="FE301" s="59"/>
      <c r="FF301" s="59"/>
      <c r="FG301" s="59"/>
      <c r="FH301" s="59"/>
      <c r="FI301" s="59"/>
      <c r="FJ301" s="59"/>
      <c r="FK301" s="59"/>
      <c r="FL301" s="59"/>
      <c r="FM301" s="59"/>
      <c r="FN301" s="59"/>
      <c r="FO301" s="59"/>
      <c r="FP301" s="59"/>
      <c r="FQ301" s="59"/>
      <c r="FR301" s="59"/>
      <c r="FS301" s="59"/>
      <c r="FT301" s="59"/>
      <c r="FU301" s="59"/>
      <c r="FV301" s="59"/>
      <c r="FW301" s="59"/>
      <c r="FX301" s="59"/>
      <c r="FY301" s="59"/>
      <c r="FZ301" s="59"/>
      <c r="GA301" s="59"/>
      <c r="GB301" s="59"/>
      <c r="GC301" s="59"/>
      <c r="GD301" s="59"/>
      <c r="GE301" s="59"/>
      <c r="GF301" s="59"/>
      <c r="GG301" s="59"/>
      <c r="GH301" s="59"/>
      <c r="GI301" s="59"/>
      <c r="GJ301" s="59"/>
      <c r="GK301" s="59"/>
      <c r="GL301" s="59"/>
      <c r="GM301" s="59"/>
      <c r="GN301" s="59"/>
      <c r="GO301" s="59"/>
      <c r="GP301" s="59"/>
      <c r="GQ301" s="59"/>
      <c r="GR301" s="59"/>
      <c r="GS301" s="59"/>
      <c r="GT301" s="59"/>
      <c r="GU301" s="59"/>
      <c r="GV301" s="59"/>
      <c r="GW301" s="59"/>
      <c r="GX301" s="59"/>
      <c r="GY301" s="59"/>
      <c r="GZ301" s="59"/>
      <c r="HA301" s="59"/>
      <c r="HB301" s="59"/>
      <c r="HC301" s="59"/>
      <c r="HD301" s="59"/>
      <c r="HE301" s="59"/>
      <c r="HF301" s="59"/>
      <c r="HG301" s="59"/>
      <c r="HH301" s="59"/>
      <c r="HI301" s="59"/>
      <c r="HJ301" s="59"/>
      <c r="HK301" s="59"/>
      <c r="HL301" s="59"/>
      <c r="HM301" s="59"/>
      <c r="HN301" s="59"/>
      <c r="HO301" s="59"/>
      <c r="HP301" s="59"/>
      <c r="HQ301" s="59"/>
      <c r="HR301" s="59"/>
      <c r="HS301" s="59"/>
      <c r="HT301" s="59"/>
      <c r="HU301" s="59"/>
      <c r="HV301" s="59"/>
      <c r="HW301" s="59"/>
      <c r="HX301" s="59"/>
      <c r="HY301" s="59"/>
      <c r="HZ301" s="59"/>
    </row>
    <row r="302" spans="1:234" ht="10.5" customHeight="1">
      <c r="A302" s="467"/>
      <c r="B302" s="468"/>
      <c r="C302" s="294"/>
      <c r="D302" s="283">
        <v>33</v>
      </c>
      <c r="E302" s="87"/>
      <c r="F302" s="87"/>
      <c r="G302" s="87"/>
      <c r="H302" s="87"/>
      <c r="I302" s="87"/>
      <c r="J302" s="88"/>
      <c r="K302" s="89" t="s">
        <v>565</v>
      </c>
      <c r="L302" s="90">
        <v>8</v>
      </c>
      <c r="M302" s="91" t="s">
        <v>97</v>
      </c>
      <c r="N302" s="92">
        <v>19</v>
      </c>
      <c r="O302" s="212" t="s">
        <v>29</v>
      </c>
      <c r="P302" s="222"/>
      <c r="Q302" s="319"/>
      <c r="R302" s="93"/>
      <c r="S302" s="93"/>
      <c r="T302" s="94">
        <v>6</v>
      </c>
      <c r="U302" s="94"/>
      <c r="V302" s="90"/>
      <c r="W302" s="89"/>
      <c r="X302" s="92"/>
      <c r="Y302" s="182"/>
      <c r="Z302" s="184"/>
      <c r="AA302" s="306"/>
      <c r="AB302" s="442">
        <v>33</v>
      </c>
      <c r="AC302" s="349"/>
      <c r="AD302" s="349"/>
      <c r="AE302" s="349"/>
      <c r="AF302" s="349"/>
      <c r="AG302" s="349"/>
      <c r="AH302" s="349"/>
      <c r="AI302" s="306"/>
      <c r="AJ302" s="90">
        <v>8</v>
      </c>
      <c r="AK302" s="183"/>
      <c r="AL302" s="184"/>
      <c r="AM302" s="349"/>
      <c r="AN302" s="349"/>
      <c r="AO302" s="306"/>
      <c r="AP302" s="350"/>
      <c r="AQ302" s="490"/>
      <c r="AR302" s="95"/>
      <c r="AS302" s="95"/>
      <c r="AT302" s="95"/>
      <c r="AU302" s="95"/>
      <c r="AV302" s="95"/>
      <c r="AW302" s="95"/>
      <c r="AX302" s="95"/>
      <c r="AY302" s="95"/>
      <c r="AZ302" s="95"/>
      <c r="BA302" s="95"/>
      <c r="BB302" s="95"/>
      <c r="BC302" s="95"/>
      <c r="BD302" s="95"/>
      <c r="BE302" s="95"/>
      <c r="BF302" s="95"/>
      <c r="BG302" s="95"/>
      <c r="BH302" s="95"/>
      <c r="BI302" s="95"/>
      <c r="BJ302" s="95"/>
      <c r="BK302" s="95"/>
      <c r="BL302" s="95"/>
      <c r="BM302" s="95"/>
      <c r="BN302" s="95"/>
      <c r="BO302" s="95"/>
      <c r="BP302" s="95"/>
      <c r="BQ302" s="95"/>
      <c r="BR302" s="95"/>
      <c r="BS302" s="95"/>
      <c r="BT302" s="95"/>
      <c r="BU302" s="95"/>
      <c r="BV302" s="95"/>
      <c r="BW302" s="95"/>
      <c r="BX302" s="95"/>
      <c r="BY302" s="95"/>
      <c r="BZ302" s="95"/>
      <c r="CA302" s="95"/>
      <c r="CB302" s="95"/>
      <c r="CC302" s="95"/>
      <c r="CD302" s="95"/>
      <c r="CE302" s="95"/>
      <c r="CF302" s="95"/>
      <c r="CG302" s="95"/>
      <c r="CH302" s="95"/>
      <c r="CI302" s="95"/>
      <c r="CJ302" s="95"/>
      <c r="CK302" s="95"/>
      <c r="CL302" s="95"/>
      <c r="CM302" s="95"/>
      <c r="CN302" s="95"/>
      <c r="CO302" s="95"/>
      <c r="CP302" s="95"/>
      <c r="CQ302" s="95"/>
      <c r="CR302" s="95"/>
      <c r="CS302" s="95"/>
      <c r="CT302" s="95"/>
      <c r="CU302" s="95"/>
      <c r="CV302" s="95"/>
      <c r="CW302" s="95"/>
      <c r="CX302" s="95"/>
      <c r="CY302" s="95"/>
      <c r="CZ302" s="95"/>
      <c r="DA302" s="95"/>
      <c r="DB302" s="95"/>
      <c r="DC302" s="95"/>
      <c r="DD302" s="95"/>
      <c r="DE302" s="95"/>
      <c r="DF302" s="95"/>
      <c r="DG302" s="95"/>
      <c r="DH302" s="95"/>
      <c r="DI302" s="95"/>
      <c r="DJ302" s="95"/>
      <c r="DK302" s="95"/>
      <c r="DL302" s="95"/>
      <c r="DM302" s="95"/>
      <c r="DN302" s="95"/>
      <c r="DO302" s="95"/>
      <c r="DP302" s="95"/>
      <c r="DQ302" s="95"/>
      <c r="DR302" s="95"/>
      <c r="DS302" s="95"/>
      <c r="DT302" s="95"/>
      <c r="DU302" s="95"/>
      <c r="DV302" s="95"/>
      <c r="DW302" s="95"/>
      <c r="DX302" s="95"/>
      <c r="DY302" s="95"/>
      <c r="DZ302" s="95"/>
      <c r="EA302" s="95"/>
      <c r="EB302" s="95"/>
      <c r="EC302" s="95"/>
      <c r="ED302" s="95"/>
      <c r="EE302" s="95"/>
      <c r="EF302" s="95"/>
      <c r="EG302" s="95"/>
      <c r="EH302" s="95"/>
      <c r="EI302" s="95"/>
      <c r="EJ302" s="95"/>
      <c r="EK302" s="95"/>
      <c r="EL302" s="95"/>
      <c r="EM302" s="95"/>
      <c r="EN302" s="95"/>
      <c r="EO302" s="95"/>
      <c r="EP302" s="95"/>
      <c r="EQ302" s="95"/>
      <c r="ER302" s="95"/>
      <c r="ES302" s="95"/>
      <c r="ET302" s="95"/>
      <c r="EU302" s="95"/>
      <c r="EV302" s="95"/>
      <c r="EW302" s="95"/>
      <c r="EX302" s="95"/>
      <c r="EY302" s="95"/>
      <c r="EZ302" s="95"/>
      <c r="FA302" s="95"/>
      <c r="FB302" s="95"/>
      <c r="FC302" s="95"/>
      <c r="FD302" s="95"/>
      <c r="FE302" s="95"/>
      <c r="FF302" s="95"/>
      <c r="FG302" s="95"/>
      <c r="FH302" s="95"/>
      <c r="FI302" s="95"/>
      <c r="FJ302" s="95"/>
      <c r="FK302" s="95"/>
      <c r="FL302" s="95"/>
      <c r="FM302" s="95"/>
      <c r="FN302" s="95"/>
      <c r="FO302" s="95"/>
      <c r="FP302" s="95"/>
      <c r="FQ302" s="95"/>
      <c r="FR302" s="95"/>
      <c r="FS302" s="95"/>
      <c r="FT302" s="95"/>
      <c r="FU302" s="95"/>
      <c r="FV302" s="95"/>
      <c r="FW302" s="95"/>
      <c r="FX302" s="95"/>
      <c r="FY302" s="95"/>
      <c r="FZ302" s="95"/>
      <c r="GA302" s="95"/>
      <c r="GB302" s="95"/>
      <c r="GC302" s="95"/>
      <c r="GD302" s="95"/>
      <c r="GE302" s="95"/>
      <c r="GF302" s="95"/>
      <c r="GG302" s="95"/>
      <c r="GH302" s="95"/>
      <c r="GI302" s="95"/>
      <c r="GJ302" s="95"/>
      <c r="GK302" s="95"/>
      <c r="GL302" s="95"/>
      <c r="GM302" s="95"/>
      <c r="GN302" s="95"/>
      <c r="GO302" s="95"/>
      <c r="GP302" s="95"/>
      <c r="GQ302" s="95"/>
      <c r="GR302" s="95"/>
      <c r="GS302" s="95"/>
      <c r="GT302" s="95"/>
      <c r="GU302" s="95"/>
      <c r="GV302" s="95"/>
      <c r="GW302" s="95"/>
      <c r="GX302" s="95"/>
      <c r="GY302" s="95"/>
      <c r="GZ302" s="95"/>
      <c r="HA302" s="95"/>
      <c r="HB302" s="95"/>
      <c r="HC302" s="95"/>
      <c r="HD302" s="95"/>
      <c r="HE302" s="95"/>
      <c r="HF302" s="95"/>
      <c r="HG302" s="95"/>
      <c r="HH302" s="95"/>
      <c r="HI302" s="95"/>
      <c r="HJ302" s="95"/>
      <c r="HK302" s="95"/>
      <c r="HL302" s="95"/>
      <c r="HM302" s="95"/>
      <c r="HN302" s="95"/>
      <c r="HO302" s="95"/>
      <c r="HP302" s="95"/>
      <c r="HQ302" s="95"/>
      <c r="HR302" s="95"/>
      <c r="HS302" s="95"/>
      <c r="HT302" s="95"/>
      <c r="HU302" s="95"/>
      <c r="HV302" s="95"/>
      <c r="HW302" s="95"/>
      <c r="HX302" s="95"/>
      <c r="HY302" s="95"/>
      <c r="HZ302" s="95"/>
    </row>
    <row r="303" spans="1:234" s="95" customFormat="1" ht="10.5" customHeight="1">
      <c r="A303" s="463" t="s">
        <v>64</v>
      </c>
      <c r="B303" s="465">
        <f>B301+1</f>
        <v>38788</v>
      </c>
      <c r="C303" s="293">
        <f>SUM(D303:J304)</f>
        <v>94</v>
      </c>
      <c r="D303" s="285">
        <v>45</v>
      </c>
      <c r="E303" s="96">
        <v>5</v>
      </c>
      <c r="F303" s="80"/>
      <c r="G303" s="80"/>
      <c r="H303" s="80"/>
      <c r="I303" s="80"/>
      <c r="J303" s="98"/>
      <c r="K303" s="28" t="s">
        <v>565</v>
      </c>
      <c r="L303" s="99">
        <v>9</v>
      </c>
      <c r="M303" s="82" t="s">
        <v>100</v>
      </c>
      <c r="N303" s="83">
        <v>11</v>
      </c>
      <c r="O303" s="213" t="s">
        <v>29</v>
      </c>
      <c r="P303" s="221"/>
      <c r="Q303" s="320">
        <f>SUM(R303:R304,T303:T304)+SUM(S303:S304)*1.5+SUM(U303:U304)/3+SUM(V303:V304)*0.6</f>
        <v>15</v>
      </c>
      <c r="R303" s="70"/>
      <c r="S303" s="70"/>
      <c r="T303" s="29">
        <v>11</v>
      </c>
      <c r="U303" s="29"/>
      <c r="V303" s="30"/>
      <c r="W303" s="28"/>
      <c r="X303" s="83"/>
      <c r="Y303" s="140"/>
      <c r="Z303" s="185"/>
      <c r="AA303" s="34"/>
      <c r="AB303" s="32">
        <v>50</v>
      </c>
      <c r="AC303" s="33"/>
      <c r="AD303" s="33"/>
      <c r="AE303" s="33"/>
      <c r="AF303" s="33"/>
      <c r="AG303" s="33"/>
      <c r="AH303" s="33"/>
      <c r="AI303" s="34"/>
      <c r="AJ303" s="30"/>
      <c r="AK303" s="180">
        <v>40</v>
      </c>
      <c r="AL303" s="185">
        <v>54</v>
      </c>
      <c r="AM303" s="33">
        <v>46</v>
      </c>
      <c r="AN303" s="351">
        <v>46</v>
      </c>
      <c r="AO303" s="34">
        <f>AN303-AK303</f>
        <v>6</v>
      </c>
      <c r="AP303" s="352"/>
      <c r="AQ303" s="491" t="s">
        <v>349</v>
      </c>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c r="EQ303" s="59"/>
      <c r="ER303" s="59"/>
      <c r="ES303" s="59"/>
      <c r="ET303" s="59"/>
      <c r="EU303" s="59"/>
      <c r="EV303" s="59"/>
      <c r="EW303" s="59"/>
      <c r="EX303" s="59"/>
      <c r="EY303" s="59"/>
      <c r="EZ303" s="59"/>
      <c r="FA303" s="59"/>
      <c r="FB303" s="59"/>
      <c r="FC303" s="59"/>
      <c r="FD303" s="59"/>
      <c r="FE303" s="59"/>
      <c r="FF303" s="59"/>
      <c r="FG303" s="59"/>
      <c r="FH303" s="59"/>
      <c r="FI303" s="59"/>
      <c r="FJ303" s="59"/>
      <c r="FK303" s="59"/>
      <c r="FL303" s="59"/>
      <c r="FM303" s="59"/>
      <c r="FN303" s="59"/>
      <c r="FO303" s="59"/>
      <c r="FP303" s="59"/>
      <c r="FQ303" s="59"/>
      <c r="FR303" s="59"/>
      <c r="FS303" s="59"/>
      <c r="FT303" s="59"/>
      <c r="FU303" s="59"/>
      <c r="FV303" s="59"/>
      <c r="FW303" s="59"/>
      <c r="FX303" s="59"/>
      <c r="FY303" s="59"/>
      <c r="FZ303" s="59"/>
      <c r="GA303" s="59"/>
      <c r="GB303" s="59"/>
      <c r="GC303" s="59"/>
      <c r="GD303" s="59"/>
      <c r="GE303" s="59"/>
      <c r="GF303" s="59"/>
      <c r="GG303" s="59"/>
      <c r="GH303" s="59"/>
      <c r="GI303" s="59"/>
      <c r="GJ303" s="59"/>
      <c r="GK303" s="59"/>
      <c r="GL303" s="59"/>
      <c r="GM303" s="59"/>
      <c r="GN303" s="59"/>
      <c r="GO303" s="59"/>
      <c r="GP303" s="59"/>
      <c r="GQ303" s="59"/>
      <c r="GR303" s="59"/>
      <c r="GS303" s="59"/>
      <c r="GT303" s="59"/>
      <c r="GU303" s="59"/>
      <c r="GV303" s="59"/>
      <c r="GW303" s="59"/>
      <c r="GX303" s="59"/>
      <c r="GY303" s="59"/>
      <c r="GZ303" s="59"/>
      <c r="HA303" s="59"/>
      <c r="HB303" s="59"/>
      <c r="HC303" s="59"/>
      <c r="HD303" s="59"/>
      <c r="HE303" s="59"/>
      <c r="HF303" s="59"/>
      <c r="HG303" s="59"/>
      <c r="HH303" s="59"/>
      <c r="HI303" s="59"/>
      <c r="HJ303" s="59"/>
      <c r="HK303" s="59"/>
      <c r="HL303" s="59"/>
      <c r="HM303" s="59"/>
      <c r="HN303" s="59"/>
      <c r="HO303" s="59"/>
      <c r="HP303" s="59"/>
      <c r="HQ303" s="59"/>
      <c r="HR303" s="59"/>
      <c r="HS303" s="59"/>
      <c r="HT303" s="59"/>
      <c r="HU303" s="59"/>
      <c r="HV303" s="59"/>
      <c r="HW303" s="59"/>
      <c r="HX303" s="59"/>
      <c r="HY303" s="59"/>
      <c r="HZ303" s="59"/>
    </row>
    <row r="304" spans="1:43" ht="10.5" customHeight="1" thickBot="1">
      <c r="A304" s="464"/>
      <c r="B304" s="466"/>
      <c r="C304" s="296"/>
      <c r="D304" s="285">
        <v>16</v>
      </c>
      <c r="E304" s="96"/>
      <c r="I304" s="80">
        <v>28</v>
      </c>
      <c r="J304" s="98"/>
      <c r="K304" s="28" t="s">
        <v>98</v>
      </c>
      <c r="L304" s="99">
        <v>7</v>
      </c>
      <c r="M304" s="82" t="s">
        <v>97</v>
      </c>
      <c r="N304" s="83">
        <v>17</v>
      </c>
      <c r="O304" s="211" t="s">
        <v>232</v>
      </c>
      <c r="Q304" s="318"/>
      <c r="T304" s="29">
        <v>4</v>
      </c>
      <c r="AB304" s="32">
        <v>20</v>
      </c>
      <c r="AH304" s="33">
        <v>24</v>
      </c>
      <c r="AJ304" s="30">
        <v>8</v>
      </c>
      <c r="AQ304" s="492"/>
    </row>
    <row r="305" spans="1:234" ht="10.5" customHeight="1" thickBot="1">
      <c r="A305" s="471">
        <f>IF(A289=52,1,A289+1)</f>
        <v>10</v>
      </c>
      <c r="B305" s="472"/>
      <c r="C305" s="299">
        <f>(C306/60-ROUNDDOWN(C306/60,0))/100*60+ROUNDDOWN(C306/60,0)</f>
        <v>13.28</v>
      </c>
      <c r="D305" s="300">
        <f>(D306/60-ROUNDDOWN(D306/60,0))/100*60+ROUNDDOWN(D306/60,0)</f>
        <v>10.47</v>
      </c>
      <c r="E305" s="301">
        <f aca="true" t="shared" si="92" ref="E305:J305">(E306/60-ROUNDDOWN(E306/60,0))/100*60+ROUNDDOWN(E306/60,0)</f>
        <v>0.55</v>
      </c>
      <c r="F305" s="301">
        <f t="shared" si="92"/>
        <v>0.55</v>
      </c>
      <c r="G305" s="301">
        <f t="shared" si="92"/>
        <v>0.08</v>
      </c>
      <c r="H305" s="301">
        <f t="shared" si="92"/>
        <v>0.03</v>
      </c>
      <c r="I305" s="301">
        <f t="shared" si="92"/>
        <v>0.39999999999999997</v>
      </c>
      <c r="J305" s="301">
        <f t="shared" si="92"/>
        <v>0</v>
      </c>
      <c r="K305" s="226"/>
      <c r="L305" s="227">
        <f>2*COUNTA(L291:L304)-COUNT(L291:L304)</f>
        <v>12</v>
      </c>
      <c r="M305" s="228"/>
      <c r="N305" s="229"/>
      <c r="O305" s="475"/>
      <c r="P305" s="476"/>
      <c r="Q305" s="321">
        <f aca="true" t="shared" si="93" ref="Q305:V305">SUM(Q291:Q304)</f>
        <v>146</v>
      </c>
      <c r="R305" s="230">
        <f t="shared" si="93"/>
        <v>0</v>
      </c>
      <c r="S305" s="230">
        <f t="shared" si="93"/>
        <v>0</v>
      </c>
      <c r="T305" s="230">
        <f t="shared" si="93"/>
        <v>113</v>
      </c>
      <c r="U305" s="230">
        <f t="shared" si="93"/>
        <v>0</v>
      </c>
      <c r="V305" s="230">
        <f t="shared" si="93"/>
        <v>55</v>
      </c>
      <c r="W305" s="226"/>
      <c r="X305" s="229"/>
      <c r="Y305" s="231"/>
      <c r="Z305" s="312">
        <f>COUNT(Z291:Z304)</f>
        <v>0</v>
      </c>
      <c r="AA305" s="313">
        <f>COUNT(AA291:AA304)</f>
        <v>0</v>
      </c>
      <c r="AB305" s="300">
        <f aca="true" t="shared" si="94" ref="AB305:AI305">(AB306/60-ROUNDDOWN(AB306/60,0))/100*60+ROUNDDOWN(AB306/60,0)</f>
        <v>9.15</v>
      </c>
      <c r="AC305" s="300">
        <f t="shared" si="94"/>
        <v>0</v>
      </c>
      <c r="AD305" s="300">
        <f t="shared" si="94"/>
        <v>3.49</v>
      </c>
      <c r="AE305" s="300">
        <f t="shared" si="94"/>
        <v>0</v>
      </c>
      <c r="AF305" s="300">
        <f t="shared" si="94"/>
        <v>0</v>
      </c>
      <c r="AG305" s="300">
        <f t="shared" si="94"/>
        <v>0</v>
      </c>
      <c r="AH305" s="300">
        <f t="shared" si="94"/>
        <v>0.24</v>
      </c>
      <c r="AI305" s="448">
        <f t="shared" si="94"/>
        <v>0</v>
      </c>
      <c r="AJ305" s="317">
        <f>IF(COUNT(AJ291:AJ304)=0,0,SUM(AJ291:AJ304)/COUNTA(AK293:AK304,AK307:AK308))</f>
        <v>8</v>
      </c>
      <c r="AK305" s="231">
        <f>IF(COUNT(AK291:AK304)=0,"",AVERAGE(AK291:AK304))</f>
        <v>42.57142857142857</v>
      </c>
      <c r="AL305" s="231">
        <f>IF(COUNT(AL291:AL304)=0,"",AVERAGE(AL291:AL304))</f>
        <v>57.857142857142854</v>
      </c>
      <c r="AM305" s="231">
        <f>IF(COUNT(AM291:AM304)=0,"",AVERAGE(AM291:AM304))</f>
        <v>50.857142857142854</v>
      </c>
      <c r="AN305" s="231">
        <f>IF(COUNT(AN291:AN304)=0,"",AVERAGE(AN291:AN304))</f>
        <v>52.285714285714285</v>
      </c>
      <c r="AO305" s="231">
        <f>IF(COUNT(AO291:AO304)=0,"",AVERAGE(AO291:AO304))</f>
        <v>9.714285714285714</v>
      </c>
      <c r="AP305" s="342">
        <f>SUM(AP291:AP304)</f>
        <v>3</v>
      </c>
      <c r="AQ305" s="367"/>
      <c r="AR305" s="232"/>
      <c r="AS305" s="232"/>
      <c r="AT305" s="232"/>
      <c r="AU305" s="232"/>
      <c r="AV305" s="232"/>
      <c r="AW305" s="232"/>
      <c r="AX305" s="232"/>
      <c r="AY305" s="232"/>
      <c r="AZ305" s="232"/>
      <c r="BA305" s="232"/>
      <c r="BB305" s="232"/>
      <c r="BC305" s="232"/>
      <c r="BD305" s="232"/>
      <c r="BE305" s="232"/>
      <c r="BF305" s="232"/>
      <c r="BG305" s="232"/>
      <c r="BH305" s="232"/>
      <c r="BI305" s="232"/>
      <c r="BJ305" s="232"/>
      <c r="BK305" s="232"/>
      <c r="BL305" s="232"/>
      <c r="BM305" s="232"/>
      <c r="BN305" s="232"/>
      <c r="BO305" s="232"/>
      <c r="BP305" s="232"/>
      <c r="BQ305" s="232"/>
      <c r="BR305" s="232"/>
      <c r="BS305" s="232"/>
      <c r="BT305" s="232"/>
      <c r="BU305" s="232"/>
      <c r="BV305" s="232"/>
      <c r="BW305" s="232"/>
      <c r="BX305" s="232"/>
      <c r="BY305" s="232"/>
      <c r="BZ305" s="232"/>
      <c r="CA305" s="232"/>
      <c r="CB305" s="232"/>
      <c r="CC305" s="232"/>
      <c r="CD305" s="232"/>
      <c r="CE305" s="232"/>
      <c r="CF305" s="232"/>
      <c r="CG305" s="232"/>
      <c r="CH305" s="232"/>
      <c r="CI305" s="232"/>
      <c r="CJ305" s="232"/>
      <c r="CK305" s="232"/>
      <c r="CL305" s="232"/>
      <c r="CM305" s="232"/>
      <c r="CN305" s="232"/>
      <c r="CO305" s="232"/>
      <c r="CP305" s="232"/>
      <c r="CQ305" s="232"/>
      <c r="CR305" s="232"/>
      <c r="CS305" s="232"/>
      <c r="CT305" s="232"/>
      <c r="CU305" s="232"/>
      <c r="CV305" s="232"/>
      <c r="CW305" s="232"/>
      <c r="CX305" s="232"/>
      <c r="CY305" s="232"/>
      <c r="CZ305" s="232"/>
      <c r="DA305" s="232"/>
      <c r="DB305" s="232"/>
      <c r="DC305" s="232"/>
      <c r="DD305" s="232"/>
      <c r="DE305" s="232"/>
      <c r="DF305" s="232"/>
      <c r="DG305" s="232"/>
      <c r="DH305" s="232"/>
      <c r="DI305" s="232"/>
      <c r="DJ305" s="232"/>
      <c r="DK305" s="232"/>
      <c r="DL305" s="232"/>
      <c r="DM305" s="232"/>
      <c r="DN305" s="232"/>
      <c r="DO305" s="232"/>
      <c r="DP305" s="232"/>
      <c r="DQ305" s="232"/>
      <c r="DR305" s="232"/>
      <c r="DS305" s="232"/>
      <c r="DT305" s="232"/>
      <c r="DU305" s="232"/>
      <c r="DV305" s="232"/>
      <c r="DW305" s="232"/>
      <c r="DX305" s="232"/>
      <c r="DY305" s="232"/>
      <c r="DZ305" s="232"/>
      <c r="EA305" s="232"/>
      <c r="EB305" s="232"/>
      <c r="EC305" s="232"/>
      <c r="ED305" s="232"/>
      <c r="EE305" s="232"/>
      <c r="EF305" s="232"/>
      <c r="EG305" s="232"/>
      <c r="EH305" s="232"/>
      <c r="EI305" s="232"/>
      <c r="EJ305" s="232"/>
      <c r="EK305" s="232"/>
      <c r="EL305" s="232"/>
      <c r="EM305" s="232"/>
      <c r="EN305" s="232"/>
      <c r="EO305" s="232"/>
      <c r="EP305" s="232"/>
      <c r="EQ305" s="232"/>
      <c r="ER305" s="232"/>
      <c r="ES305" s="232"/>
      <c r="ET305" s="232"/>
      <c r="EU305" s="232"/>
      <c r="EV305" s="232"/>
      <c r="EW305" s="232"/>
      <c r="EX305" s="232"/>
      <c r="EY305" s="232"/>
      <c r="EZ305" s="232"/>
      <c r="FA305" s="232"/>
      <c r="FB305" s="232"/>
      <c r="FC305" s="232"/>
      <c r="FD305" s="232"/>
      <c r="FE305" s="232"/>
      <c r="FF305" s="232"/>
      <c r="FG305" s="232"/>
      <c r="FH305" s="232"/>
      <c r="FI305" s="232"/>
      <c r="FJ305" s="232"/>
      <c r="FK305" s="232"/>
      <c r="FL305" s="232"/>
      <c r="FM305" s="232"/>
      <c r="FN305" s="232"/>
      <c r="FO305" s="232"/>
      <c r="FP305" s="232"/>
      <c r="FQ305" s="232"/>
      <c r="FR305" s="232"/>
      <c r="FS305" s="232"/>
      <c r="FT305" s="232"/>
      <c r="FU305" s="232"/>
      <c r="FV305" s="232"/>
      <c r="FW305" s="232"/>
      <c r="FX305" s="232"/>
      <c r="FY305" s="232"/>
      <c r="FZ305" s="232"/>
      <c r="GA305" s="232"/>
      <c r="GB305" s="232"/>
      <c r="GC305" s="232"/>
      <c r="GD305" s="232"/>
      <c r="GE305" s="232"/>
      <c r="GF305" s="232"/>
      <c r="GG305" s="232"/>
      <c r="GH305" s="232"/>
      <c r="GI305" s="232"/>
      <c r="GJ305" s="232"/>
      <c r="GK305" s="232"/>
      <c r="GL305" s="232"/>
      <c r="GM305" s="232"/>
      <c r="GN305" s="232"/>
      <c r="GO305" s="232"/>
      <c r="GP305" s="232"/>
      <c r="GQ305" s="232"/>
      <c r="GR305" s="232"/>
      <c r="GS305" s="232"/>
      <c r="GT305" s="232"/>
      <c r="GU305" s="232"/>
      <c r="GV305" s="232"/>
      <c r="GW305" s="232"/>
      <c r="GX305" s="232"/>
      <c r="GY305" s="232"/>
      <c r="GZ305" s="232"/>
      <c r="HA305" s="232"/>
      <c r="HB305" s="232"/>
      <c r="HC305" s="232"/>
      <c r="HD305" s="232"/>
      <c r="HE305" s="232"/>
      <c r="HF305" s="232"/>
      <c r="HG305" s="232"/>
      <c r="HH305" s="232"/>
      <c r="HI305" s="232"/>
      <c r="HJ305" s="232"/>
      <c r="HK305" s="232"/>
      <c r="HL305" s="232"/>
      <c r="HM305" s="232"/>
      <c r="HN305" s="232"/>
      <c r="HO305" s="232"/>
      <c r="HP305" s="232"/>
      <c r="HQ305" s="232"/>
      <c r="HR305" s="232"/>
      <c r="HS305" s="232"/>
      <c r="HT305" s="232"/>
      <c r="HU305" s="232"/>
      <c r="HV305" s="232"/>
      <c r="HW305" s="232"/>
      <c r="HX305" s="232"/>
      <c r="HY305" s="232"/>
      <c r="HZ305" s="232"/>
    </row>
    <row r="306" spans="1:234" s="232" customFormat="1" ht="10.5" customHeight="1" thickBot="1">
      <c r="A306" s="473"/>
      <c r="B306" s="474"/>
      <c r="C306" s="297">
        <f>SUM(C291:C304)</f>
        <v>808</v>
      </c>
      <c r="D306" s="288">
        <f>SUM(D291:D304)</f>
        <v>647</v>
      </c>
      <c r="E306" s="233">
        <f aca="true" t="shared" si="95" ref="E306:J306">SUM(E291:E304)</f>
        <v>55</v>
      </c>
      <c r="F306" s="233">
        <f t="shared" si="95"/>
        <v>55</v>
      </c>
      <c r="G306" s="233">
        <f t="shared" si="95"/>
        <v>8</v>
      </c>
      <c r="H306" s="233">
        <f t="shared" si="95"/>
        <v>3</v>
      </c>
      <c r="I306" s="233">
        <f t="shared" si="95"/>
        <v>40</v>
      </c>
      <c r="J306" s="233">
        <f t="shared" si="95"/>
        <v>0</v>
      </c>
      <c r="K306" s="234"/>
      <c r="L306" s="235"/>
      <c r="M306" s="236"/>
      <c r="N306" s="237"/>
      <c r="O306" s="477"/>
      <c r="P306" s="478"/>
      <c r="Q306" s="316">
        <f>IF(C306=0,"",Q305/C306*60)</f>
        <v>10.841584158415841</v>
      </c>
      <c r="R306" s="239"/>
      <c r="S306" s="239"/>
      <c r="T306" s="240"/>
      <c r="U306" s="240"/>
      <c r="V306" s="235"/>
      <c r="W306" s="234"/>
      <c r="X306" s="237"/>
      <c r="Y306" s="241"/>
      <c r="Z306" s="314">
        <f>SUM(Z291:Z304)</f>
        <v>0</v>
      </c>
      <c r="AA306" s="315">
        <f>SUM(AA291:AA304)</f>
        <v>0</v>
      </c>
      <c r="AB306" s="288">
        <f>SUM(AB291:AB304)</f>
        <v>555</v>
      </c>
      <c r="AC306" s="288">
        <f aca="true" t="shared" si="96" ref="AC306:AI306">SUM(AC291:AC304)</f>
        <v>0</v>
      </c>
      <c r="AD306" s="288">
        <f t="shared" si="96"/>
        <v>229</v>
      </c>
      <c r="AE306" s="288">
        <f t="shared" si="96"/>
        <v>0</v>
      </c>
      <c r="AF306" s="288">
        <f t="shared" si="96"/>
        <v>0</v>
      </c>
      <c r="AG306" s="288">
        <f t="shared" si="96"/>
        <v>0</v>
      </c>
      <c r="AH306" s="288">
        <f t="shared" si="96"/>
        <v>24</v>
      </c>
      <c r="AI306" s="449">
        <f t="shared" si="96"/>
        <v>0</v>
      </c>
      <c r="AJ306" s="235"/>
      <c r="AK306" s="241"/>
      <c r="AL306" s="314"/>
      <c r="AM306" s="343"/>
      <c r="AN306" s="343"/>
      <c r="AO306" s="315"/>
      <c r="AP306" s="344"/>
      <c r="AQ306" s="368"/>
      <c r="AR306" s="242"/>
      <c r="AS306" s="242"/>
      <c r="AT306" s="242"/>
      <c r="AU306" s="242"/>
      <c r="AV306" s="242"/>
      <c r="AW306" s="242"/>
      <c r="AX306" s="242"/>
      <c r="AY306" s="242"/>
      <c r="AZ306" s="242"/>
      <c r="BA306" s="242"/>
      <c r="BB306" s="242"/>
      <c r="BC306" s="242"/>
      <c r="BD306" s="242"/>
      <c r="BE306" s="242"/>
      <c r="BF306" s="242"/>
      <c r="BG306" s="242"/>
      <c r="BH306" s="242"/>
      <c r="BI306" s="242"/>
      <c r="BJ306" s="242"/>
      <c r="BK306" s="242"/>
      <c r="BL306" s="242"/>
      <c r="BM306" s="242"/>
      <c r="BN306" s="242"/>
      <c r="BO306" s="242"/>
      <c r="BP306" s="242"/>
      <c r="BQ306" s="242"/>
      <c r="BR306" s="242"/>
      <c r="BS306" s="242"/>
      <c r="BT306" s="242"/>
      <c r="BU306" s="242"/>
      <c r="BV306" s="242"/>
      <c r="BW306" s="242"/>
      <c r="BX306" s="242"/>
      <c r="BY306" s="242"/>
      <c r="BZ306" s="242"/>
      <c r="CA306" s="242"/>
      <c r="CB306" s="242"/>
      <c r="CC306" s="242"/>
      <c r="CD306" s="242"/>
      <c r="CE306" s="242"/>
      <c r="CF306" s="242"/>
      <c r="CG306" s="242"/>
      <c r="CH306" s="242"/>
      <c r="CI306" s="242"/>
      <c r="CJ306" s="242"/>
      <c r="CK306" s="242"/>
      <c r="CL306" s="242"/>
      <c r="CM306" s="242"/>
      <c r="CN306" s="242"/>
      <c r="CO306" s="242"/>
      <c r="CP306" s="242"/>
      <c r="CQ306" s="242"/>
      <c r="CR306" s="242"/>
      <c r="CS306" s="242"/>
      <c r="CT306" s="242"/>
      <c r="CU306" s="242"/>
      <c r="CV306" s="242"/>
      <c r="CW306" s="242"/>
      <c r="CX306" s="242"/>
      <c r="CY306" s="242"/>
      <c r="CZ306" s="242"/>
      <c r="DA306" s="242"/>
      <c r="DB306" s="242"/>
      <c r="DC306" s="242"/>
      <c r="DD306" s="242"/>
      <c r="DE306" s="242"/>
      <c r="DF306" s="242"/>
      <c r="DG306" s="242"/>
      <c r="DH306" s="242"/>
      <c r="DI306" s="242"/>
      <c r="DJ306" s="242"/>
      <c r="DK306" s="242"/>
      <c r="DL306" s="242"/>
      <c r="DM306" s="242"/>
      <c r="DN306" s="242"/>
      <c r="DO306" s="242"/>
      <c r="DP306" s="242"/>
      <c r="DQ306" s="242"/>
      <c r="DR306" s="242"/>
      <c r="DS306" s="242"/>
      <c r="DT306" s="242"/>
      <c r="DU306" s="242"/>
      <c r="DV306" s="242"/>
      <c r="DW306" s="242"/>
      <c r="DX306" s="242"/>
      <c r="DY306" s="242"/>
      <c r="DZ306" s="242"/>
      <c r="EA306" s="242"/>
      <c r="EB306" s="242"/>
      <c r="EC306" s="242"/>
      <c r="ED306" s="242"/>
      <c r="EE306" s="242"/>
      <c r="EF306" s="242"/>
      <c r="EG306" s="242"/>
      <c r="EH306" s="242"/>
      <c r="EI306" s="242"/>
      <c r="EJ306" s="242"/>
      <c r="EK306" s="242"/>
      <c r="EL306" s="242"/>
      <c r="EM306" s="242"/>
      <c r="EN306" s="242"/>
      <c r="EO306" s="242"/>
      <c r="EP306" s="242"/>
      <c r="EQ306" s="242"/>
      <c r="ER306" s="242"/>
      <c r="ES306" s="242"/>
      <c r="ET306" s="242"/>
      <c r="EU306" s="242"/>
      <c r="EV306" s="242"/>
      <c r="EW306" s="242"/>
      <c r="EX306" s="242"/>
      <c r="EY306" s="242"/>
      <c r="EZ306" s="242"/>
      <c r="FA306" s="242"/>
      <c r="FB306" s="242"/>
      <c r="FC306" s="242"/>
      <c r="FD306" s="242"/>
      <c r="FE306" s="242"/>
      <c r="FF306" s="242"/>
      <c r="FG306" s="242"/>
      <c r="FH306" s="242"/>
      <c r="FI306" s="242"/>
      <c r="FJ306" s="242"/>
      <c r="FK306" s="242"/>
      <c r="FL306" s="242"/>
      <c r="FM306" s="242"/>
      <c r="FN306" s="242"/>
      <c r="FO306" s="242"/>
      <c r="FP306" s="242"/>
      <c r="FQ306" s="242"/>
      <c r="FR306" s="242"/>
      <c r="FS306" s="242"/>
      <c r="FT306" s="242"/>
      <c r="FU306" s="242"/>
      <c r="FV306" s="242"/>
      <c r="FW306" s="242"/>
      <c r="FX306" s="242"/>
      <c r="FY306" s="242"/>
      <c r="FZ306" s="242"/>
      <c r="GA306" s="242"/>
      <c r="GB306" s="242"/>
      <c r="GC306" s="242"/>
      <c r="GD306" s="242"/>
      <c r="GE306" s="242"/>
      <c r="GF306" s="242"/>
      <c r="GG306" s="242"/>
      <c r="GH306" s="242"/>
      <c r="GI306" s="242"/>
      <c r="GJ306" s="242"/>
      <c r="GK306" s="242"/>
      <c r="GL306" s="242"/>
      <c r="GM306" s="242"/>
      <c r="GN306" s="242"/>
      <c r="GO306" s="242"/>
      <c r="GP306" s="242"/>
      <c r="GQ306" s="242"/>
      <c r="GR306" s="242"/>
      <c r="GS306" s="242"/>
      <c r="GT306" s="242"/>
      <c r="GU306" s="242"/>
      <c r="GV306" s="242"/>
      <c r="GW306" s="242"/>
      <c r="GX306" s="242"/>
      <c r="GY306" s="242"/>
      <c r="GZ306" s="242"/>
      <c r="HA306" s="242"/>
      <c r="HB306" s="242"/>
      <c r="HC306" s="242"/>
      <c r="HD306" s="242"/>
      <c r="HE306" s="242"/>
      <c r="HF306" s="242"/>
      <c r="HG306" s="242"/>
      <c r="HH306" s="242"/>
      <c r="HI306" s="242"/>
      <c r="HJ306" s="242"/>
      <c r="HK306" s="242"/>
      <c r="HL306" s="242"/>
      <c r="HM306" s="242"/>
      <c r="HN306" s="242"/>
      <c r="HO306" s="242"/>
      <c r="HP306" s="242"/>
      <c r="HQ306" s="242"/>
      <c r="HR306" s="242"/>
      <c r="HS306" s="242"/>
      <c r="HT306" s="242"/>
      <c r="HU306" s="242"/>
      <c r="HV306" s="242"/>
      <c r="HW306" s="242"/>
      <c r="HX306" s="242"/>
      <c r="HY306" s="242"/>
      <c r="HZ306" s="242"/>
    </row>
    <row r="307" spans="1:234" s="242" customFormat="1" ht="10.5" customHeight="1" thickBot="1">
      <c r="A307" s="469" t="s">
        <v>51</v>
      </c>
      <c r="B307" s="470">
        <f>B303+1</f>
        <v>38789</v>
      </c>
      <c r="C307" s="293">
        <f>SUM(D307:J308)</f>
        <v>129</v>
      </c>
      <c r="D307" s="284">
        <v>58</v>
      </c>
      <c r="E307" s="80">
        <v>16</v>
      </c>
      <c r="F307" s="80"/>
      <c r="G307" s="80"/>
      <c r="H307" s="80"/>
      <c r="I307" s="80">
        <v>17</v>
      </c>
      <c r="J307" s="81"/>
      <c r="K307" s="28" t="s">
        <v>440</v>
      </c>
      <c r="L307" s="30">
        <v>8</v>
      </c>
      <c r="M307" s="82" t="s">
        <v>100</v>
      </c>
      <c r="N307" s="83">
        <v>11</v>
      </c>
      <c r="O307" s="214" t="s">
        <v>351</v>
      </c>
      <c r="P307" s="223"/>
      <c r="Q307" s="318">
        <f>SUM(R307:R308,T307:T308)+SUM(S307:S308)*1.5+SUM(U307:U308)/3+SUM(V307:V308)*0.6</f>
        <v>24</v>
      </c>
      <c r="R307" s="70"/>
      <c r="S307" s="70"/>
      <c r="T307" s="29">
        <v>17</v>
      </c>
      <c r="U307" s="29"/>
      <c r="V307" s="30"/>
      <c r="W307" s="28"/>
      <c r="X307" s="83"/>
      <c r="Y307" s="140"/>
      <c r="Z307" s="185"/>
      <c r="AA307" s="34"/>
      <c r="AB307" s="32">
        <v>91</v>
      </c>
      <c r="AC307" s="33"/>
      <c r="AD307" s="33"/>
      <c r="AE307" s="33"/>
      <c r="AF307" s="33"/>
      <c r="AG307" s="33"/>
      <c r="AH307" s="33"/>
      <c r="AI307" s="34"/>
      <c r="AJ307" s="30"/>
      <c r="AK307" s="180">
        <v>42</v>
      </c>
      <c r="AL307" s="185">
        <v>57</v>
      </c>
      <c r="AM307" s="33">
        <v>46</v>
      </c>
      <c r="AN307" s="351">
        <v>48</v>
      </c>
      <c r="AO307" s="34">
        <f>AN307-AK307</f>
        <v>6</v>
      </c>
      <c r="AP307" s="352"/>
      <c r="AQ307" s="489" t="s">
        <v>352</v>
      </c>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c r="EQ307" s="59"/>
      <c r="ER307" s="59"/>
      <c r="ES307" s="59"/>
      <c r="ET307" s="59"/>
      <c r="EU307" s="59"/>
      <c r="EV307" s="59"/>
      <c r="EW307" s="59"/>
      <c r="EX307" s="59"/>
      <c r="EY307" s="59"/>
      <c r="EZ307" s="59"/>
      <c r="FA307" s="59"/>
      <c r="FB307" s="59"/>
      <c r="FC307" s="59"/>
      <c r="FD307" s="59"/>
      <c r="FE307" s="59"/>
      <c r="FF307" s="59"/>
      <c r="FG307" s="59"/>
      <c r="FH307" s="59"/>
      <c r="FI307" s="59"/>
      <c r="FJ307" s="59"/>
      <c r="FK307" s="59"/>
      <c r="FL307" s="59"/>
      <c r="FM307" s="59"/>
      <c r="FN307" s="59"/>
      <c r="FO307" s="59"/>
      <c r="FP307" s="59"/>
      <c r="FQ307" s="59"/>
      <c r="FR307" s="59"/>
      <c r="FS307" s="59"/>
      <c r="FT307" s="59"/>
      <c r="FU307" s="59"/>
      <c r="FV307" s="59"/>
      <c r="FW307" s="59"/>
      <c r="FX307" s="59"/>
      <c r="FY307" s="59"/>
      <c r="FZ307" s="59"/>
      <c r="GA307" s="59"/>
      <c r="GB307" s="59"/>
      <c r="GC307" s="59"/>
      <c r="GD307" s="59"/>
      <c r="GE307" s="59"/>
      <c r="GF307" s="59"/>
      <c r="GG307" s="59"/>
      <c r="GH307" s="59"/>
      <c r="GI307" s="59"/>
      <c r="GJ307" s="59"/>
      <c r="GK307" s="59"/>
      <c r="GL307" s="59"/>
      <c r="GM307" s="59"/>
      <c r="GN307" s="59"/>
      <c r="GO307" s="59"/>
      <c r="GP307" s="59"/>
      <c r="GQ307" s="59"/>
      <c r="GR307" s="59"/>
      <c r="GS307" s="59"/>
      <c r="GT307" s="59"/>
      <c r="GU307" s="59"/>
      <c r="GV307" s="59"/>
      <c r="GW307" s="59"/>
      <c r="GX307" s="59"/>
      <c r="GY307" s="59"/>
      <c r="GZ307" s="59"/>
      <c r="HA307" s="59"/>
      <c r="HB307" s="59"/>
      <c r="HC307" s="59"/>
      <c r="HD307" s="59"/>
      <c r="HE307" s="59"/>
      <c r="HF307" s="59"/>
      <c r="HG307" s="59"/>
      <c r="HH307" s="59"/>
      <c r="HI307" s="59"/>
      <c r="HJ307" s="59"/>
      <c r="HK307" s="59"/>
      <c r="HL307" s="59"/>
      <c r="HM307" s="59"/>
      <c r="HN307" s="59"/>
      <c r="HO307" s="59"/>
      <c r="HP307" s="59"/>
      <c r="HQ307" s="59"/>
      <c r="HR307" s="59"/>
      <c r="HS307" s="59"/>
      <c r="HT307" s="59"/>
      <c r="HU307" s="59"/>
      <c r="HV307" s="59"/>
      <c r="HW307" s="59"/>
      <c r="HX307" s="59"/>
      <c r="HY307" s="59"/>
      <c r="HZ307" s="59"/>
    </row>
    <row r="308" spans="1:234" ht="10.5" customHeight="1">
      <c r="A308" s="467"/>
      <c r="B308" s="468"/>
      <c r="C308" s="292"/>
      <c r="D308" s="283">
        <v>38</v>
      </c>
      <c r="E308" s="87"/>
      <c r="F308" s="87"/>
      <c r="G308" s="87"/>
      <c r="H308" s="87"/>
      <c r="I308" s="87"/>
      <c r="J308" s="88"/>
      <c r="K308" s="89" t="s">
        <v>230</v>
      </c>
      <c r="L308" s="90">
        <v>8</v>
      </c>
      <c r="M308" s="91" t="s">
        <v>97</v>
      </c>
      <c r="N308" s="92">
        <v>17</v>
      </c>
      <c r="O308" s="215" t="s">
        <v>29</v>
      </c>
      <c r="P308" s="224"/>
      <c r="Q308" s="319"/>
      <c r="R308" s="93"/>
      <c r="S308" s="93"/>
      <c r="T308" s="94">
        <v>7</v>
      </c>
      <c r="U308" s="94"/>
      <c r="V308" s="90"/>
      <c r="W308" s="89"/>
      <c r="X308" s="92"/>
      <c r="Y308" s="182"/>
      <c r="Z308" s="184"/>
      <c r="AA308" s="306"/>
      <c r="AB308" s="442">
        <v>38</v>
      </c>
      <c r="AC308" s="349"/>
      <c r="AD308" s="349"/>
      <c r="AE308" s="349"/>
      <c r="AF308" s="349"/>
      <c r="AG308" s="349"/>
      <c r="AH308" s="349"/>
      <c r="AI308" s="306"/>
      <c r="AJ308" s="90">
        <v>7</v>
      </c>
      <c r="AK308" s="182"/>
      <c r="AL308" s="184"/>
      <c r="AM308" s="349"/>
      <c r="AN308" s="349"/>
      <c r="AO308" s="306"/>
      <c r="AP308" s="350"/>
      <c r="AQ308" s="490"/>
      <c r="AR308" s="95"/>
      <c r="AS308" s="95"/>
      <c r="AT308" s="95"/>
      <c r="AU308" s="95"/>
      <c r="AV308" s="95"/>
      <c r="AW308" s="95"/>
      <c r="AX308" s="95"/>
      <c r="AY308" s="95"/>
      <c r="AZ308" s="95"/>
      <c r="BA308" s="95"/>
      <c r="BB308" s="95"/>
      <c r="BC308" s="95"/>
      <c r="BD308" s="95"/>
      <c r="BE308" s="95"/>
      <c r="BF308" s="95"/>
      <c r="BG308" s="95"/>
      <c r="BH308" s="95"/>
      <c r="BI308" s="95"/>
      <c r="BJ308" s="95"/>
      <c r="BK308" s="95"/>
      <c r="BL308" s="95"/>
      <c r="BM308" s="95"/>
      <c r="BN308" s="95"/>
      <c r="BO308" s="95"/>
      <c r="BP308" s="95"/>
      <c r="BQ308" s="95"/>
      <c r="BR308" s="95"/>
      <c r="BS308" s="95"/>
      <c r="BT308" s="95"/>
      <c r="BU308" s="95"/>
      <c r="BV308" s="95"/>
      <c r="BW308" s="95"/>
      <c r="BX308" s="95"/>
      <c r="BY308" s="95"/>
      <c r="BZ308" s="95"/>
      <c r="CA308" s="95"/>
      <c r="CB308" s="95"/>
      <c r="CC308" s="95"/>
      <c r="CD308" s="95"/>
      <c r="CE308" s="95"/>
      <c r="CF308" s="95"/>
      <c r="CG308" s="95"/>
      <c r="CH308" s="95"/>
      <c r="CI308" s="95"/>
      <c r="CJ308" s="95"/>
      <c r="CK308" s="95"/>
      <c r="CL308" s="95"/>
      <c r="CM308" s="95"/>
      <c r="CN308" s="95"/>
      <c r="CO308" s="95"/>
      <c r="CP308" s="95"/>
      <c r="CQ308" s="95"/>
      <c r="CR308" s="95"/>
      <c r="CS308" s="95"/>
      <c r="CT308" s="95"/>
      <c r="CU308" s="95"/>
      <c r="CV308" s="95"/>
      <c r="CW308" s="95"/>
      <c r="CX308" s="95"/>
      <c r="CY308" s="95"/>
      <c r="CZ308" s="95"/>
      <c r="DA308" s="95"/>
      <c r="DB308" s="95"/>
      <c r="DC308" s="95"/>
      <c r="DD308" s="95"/>
      <c r="DE308" s="95"/>
      <c r="DF308" s="95"/>
      <c r="DG308" s="95"/>
      <c r="DH308" s="95"/>
      <c r="DI308" s="95"/>
      <c r="DJ308" s="95"/>
      <c r="DK308" s="95"/>
      <c r="DL308" s="95"/>
      <c r="DM308" s="95"/>
      <c r="DN308" s="95"/>
      <c r="DO308" s="95"/>
      <c r="DP308" s="95"/>
      <c r="DQ308" s="95"/>
      <c r="DR308" s="95"/>
      <c r="DS308" s="95"/>
      <c r="DT308" s="95"/>
      <c r="DU308" s="95"/>
      <c r="DV308" s="95"/>
      <c r="DW308" s="95"/>
      <c r="DX308" s="95"/>
      <c r="DY308" s="95"/>
      <c r="DZ308" s="95"/>
      <c r="EA308" s="95"/>
      <c r="EB308" s="95"/>
      <c r="EC308" s="95"/>
      <c r="ED308" s="95"/>
      <c r="EE308" s="95"/>
      <c r="EF308" s="95"/>
      <c r="EG308" s="95"/>
      <c r="EH308" s="95"/>
      <c r="EI308" s="95"/>
      <c r="EJ308" s="95"/>
      <c r="EK308" s="95"/>
      <c r="EL308" s="95"/>
      <c r="EM308" s="95"/>
      <c r="EN308" s="95"/>
      <c r="EO308" s="95"/>
      <c r="EP308" s="95"/>
      <c r="EQ308" s="95"/>
      <c r="ER308" s="95"/>
      <c r="ES308" s="95"/>
      <c r="ET308" s="95"/>
      <c r="EU308" s="95"/>
      <c r="EV308" s="95"/>
      <c r="EW308" s="95"/>
      <c r="EX308" s="95"/>
      <c r="EY308" s="95"/>
      <c r="EZ308" s="95"/>
      <c r="FA308" s="95"/>
      <c r="FB308" s="95"/>
      <c r="FC308" s="95"/>
      <c r="FD308" s="95"/>
      <c r="FE308" s="95"/>
      <c r="FF308" s="95"/>
      <c r="FG308" s="95"/>
      <c r="FH308" s="95"/>
      <c r="FI308" s="95"/>
      <c r="FJ308" s="95"/>
      <c r="FK308" s="95"/>
      <c r="FL308" s="95"/>
      <c r="FM308" s="95"/>
      <c r="FN308" s="95"/>
      <c r="FO308" s="95"/>
      <c r="FP308" s="95"/>
      <c r="FQ308" s="95"/>
      <c r="FR308" s="95"/>
      <c r="FS308" s="95"/>
      <c r="FT308" s="95"/>
      <c r="FU308" s="95"/>
      <c r="FV308" s="95"/>
      <c r="FW308" s="95"/>
      <c r="FX308" s="95"/>
      <c r="FY308" s="95"/>
      <c r="FZ308" s="95"/>
      <c r="GA308" s="95"/>
      <c r="GB308" s="95"/>
      <c r="GC308" s="95"/>
      <c r="GD308" s="95"/>
      <c r="GE308" s="95"/>
      <c r="GF308" s="95"/>
      <c r="GG308" s="95"/>
      <c r="GH308" s="95"/>
      <c r="GI308" s="95"/>
      <c r="GJ308" s="95"/>
      <c r="GK308" s="95"/>
      <c r="GL308" s="95"/>
      <c r="GM308" s="95"/>
      <c r="GN308" s="95"/>
      <c r="GO308" s="95"/>
      <c r="GP308" s="95"/>
      <c r="GQ308" s="95"/>
      <c r="GR308" s="95"/>
      <c r="GS308" s="95"/>
      <c r="GT308" s="95"/>
      <c r="GU308" s="95"/>
      <c r="GV308" s="95"/>
      <c r="GW308" s="95"/>
      <c r="GX308" s="95"/>
      <c r="GY308" s="95"/>
      <c r="GZ308" s="95"/>
      <c r="HA308" s="95"/>
      <c r="HB308" s="95"/>
      <c r="HC308" s="95"/>
      <c r="HD308" s="95"/>
      <c r="HE308" s="95"/>
      <c r="HF308" s="95"/>
      <c r="HG308" s="95"/>
      <c r="HH308" s="95"/>
      <c r="HI308" s="95"/>
      <c r="HJ308" s="95"/>
      <c r="HK308" s="95"/>
      <c r="HL308" s="95"/>
      <c r="HM308" s="95"/>
      <c r="HN308" s="95"/>
      <c r="HO308" s="95"/>
      <c r="HP308" s="95"/>
      <c r="HQ308" s="95"/>
      <c r="HR308" s="95"/>
      <c r="HS308" s="95"/>
      <c r="HT308" s="95"/>
      <c r="HU308" s="95"/>
      <c r="HV308" s="95"/>
      <c r="HW308" s="95"/>
      <c r="HX308" s="95"/>
      <c r="HY308" s="95"/>
      <c r="HZ308" s="95"/>
    </row>
    <row r="309" spans="1:234" s="95" customFormat="1" ht="10.5" customHeight="1">
      <c r="A309" s="463" t="s">
        <v>59</v>
      </c>
      <c r="B309" s="465">
        <f>B307+1</f>
        <v>38790</v>
      </c>
      <c r="C309" s="293">
        <f>SUM(D309:J310)</f>
        <v>115</v>
      </c>
      <c r="D309" s="284">
        <v>29</v>
      </c>
      <c r="E309" s="80"/>
      <c r="F309" s="80"/>
      <c r="G309" s="80"/>
      <c r="H309" s="80"/>
      <c r="I309" s="80"/>
      <c r="J309" s="81"/>
      <c r="K309" s="28" t="s">
        <v>98</v>
      </c>
      <c r="L309" s="30">
        <v>8</v>
      </c>
      <c r="M309" s="82" t="s">
        <v>131</v>
      </c>
      <c r="N309" s="83">
        <v>8</v>
      </c>
      <c r="O309" s="211" t="s">
        <v>50</v>
      </c>
      <c r="P309" s="221"/>
      <c r="Q309" s="318">
        <f>SUM(R309:R310,T309:T310)+SUM(S309:S310)*1.5+SUM(U309:U310)/3+SUM(V309:V310)*0.6</f>
        <v>25</v>
      </c>
      <c r="R309" s="70"/>
      <c r="S309" s="70"/>
      <c r="T309" s="29">
        <v>6</v>
      </c>
      <c r="U309" s="29"/>
      <c r="V309" s="30"/>
      <c r="W309" s="28"/>
      <c r="X309" s="83"/>
      <c r="Y309" s="140"/>
      <c r="Z309" s="185"/>
      <c r="AA309" s="34"/>
      <c r="AB309" s="32">
        <v>29</v>
      </c>
      <c r="AC309" s="33"/>
      <c r="AD309" s="33"/>
      <c r="AE309" s="33"/>
      <c r="AF309" s="33"/>
      <c r="AG309" s="33"/>
      <c r="AH309" s="33"/>
      <c r="AI309" s="34"/>
      <c r="AJ309" s="30"/>
      <c r="AK309" s="180">
        <v>39</v>
      </c>
      <c r="AL309" s="185">
        <v>55</v>
      </c>
      <c r="AM309" s="33">
        <v>47</v>
      </c>
      <c r="AN309" s="33">
        <v>49</v>
      </c>
      <c r="AO309" s="34">
        <f>AN309-AK309</f>
        <v>10</v>
      </c>
      <c r="AP309" s="352"/>
      <c r="AQ309" s="491" t="s">
        <v>353</v>
      </c>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c r="EQ309" s="59"/>
      <c r="ER309" s="59"/>
      <c r="ES309" s="59"/>
      <c r="ET309" s="59"/>
      <c r="EU309" s="59"/>
      <c r="EV309" s="59"/>
      <c r="EW309" s="59"/>
      <c r="EX309" s="59"/>
      <c r="EY309" s="59"/>
      <c r="EZ309" s="59"/>
      <c r="FA309" s="59"/>
      <c r="FB309" s="59"/>
      <c r="FC309" s="59"/>
      <c r="FD309" s="59"/>
      <c r="FE309" s="59"/>
      <c r="FF309" s="59"/>
      <c r="FG309" s="59"/>
      <c r="FH309" s="59"/>
      <c r="FI309" s="59"/>
      <c r="FJ309" s="59"/>
      <c r="FK309" s="59"/>
      <c r="FL309" s="59"/>
      <c r="FM309" s="59"/>
      <c r="FN309" s="59"/>
      <c r="FO309" s="59"/>
      <c r="FP309" s="59"/>
      <c r="FQ309" s="59"/>
      <c r="FR309" s="59"/>
      <c r="FS309" s="59"/>
      <c r="FT309" s="59"/>
      <c r="FU309" s="59"/>
      <c r="FV309" s="59"/>
      <c r="FW309" s="59"/>
      <c r="FX309" s="59"/>
      <c r="FY309" s="59"/>
      <c r="FZ309" s="59"/>
      <c r="GA309" s="59"/>
      <c r="GB309" s="59"/>
      <c r="GC309" s="59"/>
      <c r="GD309" s="59"/>
      <c r="GE309" s="59"/>
      <c r="GF309" s="59"/>
      <c r="GG309" s="59"/>
      <c r="GH309" s="59"/>
      <c r="GI309" s="59"/>
      <c r="GJ309" s="59"/>
      <c r="GK309" s="59"/>
      <c r="GL309" s="59"/>
      <c r="GM309" s="59"/>
      <c r="GN309" s="59"/>
      <c r="GO309" s="59"/>
      <c r="GP309" s="59"/>
      <c r="GQ309" s="59"/>
      <c r="GR309" s="59"/>
      <c r="GS309" s="59"/>
      <c r="GT309" s="59"/>
      <c r="GU309" s="59"/>
      <c r="GV309" s="59"/>
      <c r="GW309" s="59"/>
      <c r="GX309" s="59"/>
      <c r="GY309" s="59"/>
      <c r="GZ309" s="59"/>
      <c r="HA309" s="59"/>
      <c r="HB309" s="59"/>
      <c r="HC309" s="59"/>
      <c r="HD309" s="59"/>
      <c r="HE309" s="59"/>
      <c r="HF309" s="59"/>
      <c r="HG309" s="59"/>
      <c r="HH309" s="59"/>
      <c r="HI309" s="59"/>
      <c r="HJ309" s="59"/>
      <c r="HK309" s="59"/>
      <c r="HL309" s="59"/>
      <c r="HM309" s="59"/>
      <c r="HN309" s="59"/>
      <c r="HO309" s="59"/>
      <c r="HP309" s="59"/>
      <c r="HQ309" s="59"/>
      <c r="HR309" s="59"/>
      <c r="HS309" s="59"/>
      <c r="HT309" s="59"/>
      <c r="HU309" s="59"/>
      <c r="HV309" s="59"/>
      <c r="HW309" s="59"/>
      <c r="HX309" s="59"/>
      <c r="HY309" s="59"/>
      <c r="HZ309" s="59"/>
    </row>
    <row r="310" spans="1:234" ht="10.5" customHeight="1">
      <c r="A310" s="467"/>
      <c r="B310" s="468"/>
      <c r="C310" s="292"/>
      <c r="D310" s="283">
        <v>56</v>
      </c>
      <c r="E310" s="87">
        <v>5</v>
      </c>
      <c r="F310" s="87">
        <v>20</v>
      </c>
      <c r="G310" s="87">
        <v>5</v>
      </c>
      <c r="H310" s="87"/>
      <c r="I310" s="87"/>
      <c r="J310" s="88"/>
      <c r="K310" s="89" t="s">
        <v>440</v>
      </c>
      <c r="L310" s="90">
        <v>9</v>
      </c>
      <c r="M310" s="91" t="s">
        <v>97</v>
      </c>
      <c r="N310" s="92">
        <v>16</v>
      </c>
      <c r="O310" s="212" t="s">
        <v>354</v>
      </c>
      <c r="P310" s="222"/>
      <c r="Q310" s="319"/>
      <c r="R310" s="93"/>
      <c r="S310" s="93"/>
      <c r="T310" s="94">
        <v>19</v>
      </c>
      <c r="U310" s="94"/>
      <c r="V310" s="90"/>
      <c r="W310" s="89"/>
      <c r="X310" s="92"/>
      <c r="Y310" s="182"/>
      <c r="Z310" s="184"/>
      <c r="AA310" s="306"/>
      <c r="AB310" s="442">
        <v>86</v>
      </c>
      <c r="AC310" s="349"/>
      <c r="AD310" s="349"/>
      <c r="AE310" s="349"/>
      <c r="AF310" s="349"/>
      <c r="AG310" s="349"/>
      <c r="AH310" s="349"/>
      <c r="AI310" s="306"/>
      <c r="AJ310" s="90">
        <v>8</v>
      </c>
      <c r="AK310" s="182"/>
      <c r="AL310" s="184"/>
      <c r="AM310" s="349"/>
      <c r="AN310" s="349"/>
      <c r="AO310" s="306"/>
      <c r="AP310" s="350"/>
      <c r="AQ310" s="490"/>
      <c r="AR310" s="95"/>
      <c r="AS310" s="95"/>
      <c r="AT310" s="95"/>
      <c r="AU310" s="95"/>
      <c r="AV310" s="95"/>
      <c r="AW310" s="95"/>
      <c r="AX310" s="95"/>
      <c r="AY310" s="95"/>
      <c r="AZ310" s="95"/>
      <c r="BA310" s="95"/>
      <c r="BB310" s="95"/>
      <c r="BC310" s="95"/>
      <c r="BD310" s="95"/>
      <c r="BE310" s="95"/>
      <c r="BF310" s="95"/>
      <c r="BG310" s="95"/>
      <c r="BH310" s="95"/>
      <c r="BI310" s="95"/>
      <c r="BJ310" s="95"/>
      <c r="BK310" s="95"/>
      <c r="BL310" s="95"/>
      <c r="BM310" s="95"/>
      <c r="BN310" s="95"/>
      <c r="BO310" s="95"/>
      <c r="BP310" s="95"/>
      <c r="BQ310" s="95"/>
      <c r="BR310" s="95"/>
      <c r="BS310" s="95"/>
      <c r="BT310" s="95"/>
      <c r="BU310" s="95"/>
      <c r="BV310" s="95"/>
      <c r="BW310" s="95"/>
      <c r="BX310" s="95"/>
      <c r="BY310" s="95"/>
      <c r="BZ310" s="95"/>
      <c r="CA310" s="95"/>
      <c r="CB310" s="95"/>
      <c r="CC310" s="95"/>
      <c r="CD310" s="95"/>
      <c r="CE310" s="95"/>
      <c r="CF310" s="95"/>
      <c r="CG310" s="95"/>
      <c r="CH310" s="95"/>
      <c r="CI310" s="95"/>
      <c r="CJ310" s="95"/>
      <c r="CK310" s="95"/>
      <c r="CL310" s="95"/>
      <c r="CM310" s="95"/>
      <c r="CN310" s="95"/>
      <c r="CO310" s="95"/>
      <c r="CP310" s="95"/>
      <c r="CQ310" s="95"/>
      <c r="CR310" s="95"/>
      <c r="CS310" s="95"/>
      <c r="CT310" s="95"/>
      <c r="CU310" s="95"/>
      <c r="CV310" s="95"/>
      <c r="CW310" s="95"/>
      <c r="CX310" s="95"/>
      <c r="CY310" s="95"/>
      <c r="CZ310" s="95"/>
      <c r="DA310" s="95"/>
      <c r="DB310" s="95"/>
      <c r="DC310" s="95"/>
      <c r="DD310" s="95"/>
      <c r="DE310" s="95"/>
      <c r="DF310" s="95"/>
      <c r="DG310" s="95"/>
      <c r="DH310" s="95"/>
      <c r="DI310" s="95"/>
      <c r="DJ310" s="95"/>
      <c r="DK310" s="95"/>
      <c r="DL310" s="95"/>
      <c r="DM310" s="95"/>
      <c r="DN310" s="95"/>
      <c r="DO310" s="95"/>
      <c r="DP310" s="95"/>
      <c r="DQ310" s="95"/>
      <c r="DR310" s="95"/>
      <c r="DS310" s="95"/>
      <c r="DT310" s="95"/>
      <c r="DU310" s="95"/>
      <c r="DV310" s="95"/>
      <c r="DW310" s="95"/>
      <c r="DX310" s="95"/>
      <c r="DY310" s="95"/>
      <c r="DZ310" s="95"/>
      <c r="EA310" s="95"/>
      <c r="EB310" s="95"/>
      <c r="EC310" s="95"/>
      <c r="ED310" s="95"/>
      <c r="EE310" s="95"/>
      <c r="EF310" s="95"/>
      <c r="EG310" s="95"/>
      <c r="EH310" s="95"/>
      <c r="EI310" s="95"/>
      <c r="EJ310" s="95"/>
      <c r="EK310" s="95"/>
      <c r="EL310" s="95"/>
      <c r="EM310" s="95"/>
      <c r="EN310" s="95"/>
      <c r="EO310" s="95"/>
      <c r="EP310" s="95"/>
      <c r="EQ310" s="95"/>
      <c r="ER310" s="95"/>
      <c r="ES310" s="95"/>
      <c r="ET310" s="95"/>
      <c r="EU310" s="95"/>
      <c r="EV310" s="95"/>
      <c r="EW310" s="95"/>
      <c r="EX310" s="95"/>
      <c r="EY310" s="95"/>
      <c r="EZ310" s="95"/>
      <c r="FA310" s="95"/>
      <c r="FB310" s="95"/>
      <c r="FC310" s="95"/>
      <c r="FD310" s="95"/>
      <c r="FE310" s="95"/>
      <c r="FF310" s="95"/>
      <c r="FG310" s="95"/>
      <c r="FH310" s="95"/>
      <c r="FI310" s="95"/>
      <c r="FJ310" s="95"/>
      <c r="FK310" s="95"/>
      <c r="FL310" s="95"/>
      <c r="FM310" s="95"/>
      <c r="FN310" s="95"/>
      <c r="FO310" s="95"/>
      <c r="FP310" s="95"/>
      <c r="FQ310" s="95"/>
      <c r="FR310" s="95"/>
      <c r="FS310" s="95"/>
      <c r="FT310" s="95"/>
      <c r="FU310" s="95"/>
      <c r="FV310" s="95"/>
      <c r="FW310" s="95"/>
      <c r="FX310" s="95"/>
      <c r="FY310" s="95"/>
      <c r="FZ310" s="95"/>
      <c r="GA310" s="95"/>
      <c r="GB310" s="95"/>
      <c r="GC310" s="95"/>
      <c r="GD310" s="95"/>
      <c r="GE310" s="95"/>
      <c r="GF310" s="95"/>
      <c r="GG310" s="95"/>
      <c r="GH310" s="95"/>
      <c r="GI310" s="95"/>
      <c r="GJ310" s="95"/>
      <c r="GK310" s="95"/>
      <c r="GL310" s="95"/>
      <c r="GM310" s="95"/>
      <c r="GN310" s="95"/>
      <c r="GO310" s="95"/>
      <c r="GP310" s="95"/>
      <c r="GQ310" s="95"/>
      <c r="GR310" s="95"/>
      <c r="GS310" s="95"/>
      <c r="GT310" s="95"/>
      <c r="GU310" s="95"/>
      <c r="GV310" s="95"/>
      <c r="GW310" s="95"/>
      <c r="GX310" s="95"/>
      <c r="GY310" s="95"/>
      <c r="GZ310" s="95"/>
      <c r="HA310" s="95"/>
      <c r="HB310" s="95"/>
      <c r="HC310" s="95"/>
      <c r="HD310" s="95"/>
      <c r="HE310" s="95"/>
      <c r="HF310" s="95"/>
      <c r="HG310" s="95"/>
      <c r="HH310" s="95"/>
      <c r="HI310" s="95"/>
      <c r="HJ310" s="95"/>
      <c r="HK310" s="95"/>
      <c r="HL310" s="95"/>
      <c r="HM310" s="95"/>
      <c r="HN310" s="95"/>
      <c r="HO310" s="95"/>
      <c r="HP310" s="95"/>
      <c r="HQ310" s="95"/>
      <c r="HR310" s="95"/>
      <c r="HS310" s="95"/>
      <c r="HT310" s="95"/>
      <c r="HU310" s="95"/>
      <c r="HV310" s="95"/>
      <c r="HW310" s="95"/>
      <c r="HX310" s="95"/>
      <c r="HY310" s="95"/>
      <c r="HZ310" s="95"/>
    </row>
    <row r="311" spans="1:234" s="95" customFormat="1" ht="10.5" customHeight="1">
      <c r="A311" s="463" t="s">
        <v>60</v>
      </c>
      <c r="B311" s="465">
        <f>B309+1</f>
        <v>38791</v>
      </c>
      <c r="C311" s="293">
        <f>SUM(D311:J312)</f>
        <v>180</v>
      </c>
      <c r="D311" s="284">
        <v>145</v>
      </c>
      <c r="E311" s="80">
        <v>5</v>
      </c>
      <c r="F311" s="80"/>
      <c r="G311" s="80"/>
      <c r="H311" s="80"/>
      <c r="I311" s="80"/>
      <c r="J311" s="81"/>
      <c r="K311" s="28" t="s">
        <v>230</v>
      </c>
      <c r="L311" s="30">
        <v>7</v>
      </c>
      <c r="M311" s="82" t="s">
        <v>100</v>
      </c>
      <c r="N311" s="83">
        <v>11</v>
      </c>
      <c r="O311" s="211" t="s">
        <v>29</v>
      </c>
      <c r="P311" s="221"/>
      <c r="Q311" s="318">
        <f>SUM(R311:R312,T311:T312)+SUM(S311:S312)*1.5+SUM(U311:U312)/3+SUM(V311:V312)*0.6</f>
        <v>35</v>
      </c>
      <c r="R311" s="70"/>
      <c r="S311" s="70"/>
      <c r="T311" s="29">
        <v>29</v>
      </c>
      <c r="U311" s="29"/>
      <c r="V311" s="30"/>
      <c r="W311" s="28"/>
      <c r="X311" s="83"/>
      <c r="Y311" s="140"/>
      <c r="Z311" s="185"/>
      <c r="AA311" s="34"/>
      <c r="AB311" s="32">
        <v>150</v>
      </c>
      <c r="AC311" s="33"/>
      <c r="AD311" s="33"/>
      <c r="AE311" s="33"/>
      <c r="AF311" s="33"/>
      <c r="AG311" s="33"/>
      <c r="AH311" s="33"/>
      <c r="AI311" s="34"/>
      <c r="AJ311" s="30"/>
      <c r="AK311" s="180">
        <v>40</v>
      </c>
      <c r="AL311" s="185">
        <v>57</v>
      </c>
      <c r="AM311" s="33">
        <v>51</v>
      </c>
      <c r="AN311" s="33">
        <v>52</v>
      </c>
      <c r="AO311" s="34">
        <f>AN311-AK311</f>
        <v>12</v>
      </c>
      <c r="AP311" s="352"/>
      <c r="AQ311" s="491" t="s">
        <v>355</v>
      </c>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c r="EQ311" s="59"/>
      <c r="ER311" s="59"/>
      <c r="ES311" s="59"/>
      <c r="ET311" s="59"/>
      <c r="EU311" s="59"/>
      <c r="EV311" s="59"/>
      <c r="EW311" s="59"/>
      <c r="EX311" s="59"/>
      <c r="EY311" s="59"/>
      <c r="EZ311" s="59"/>
      <c r="FA311" s="59"/>
      <c r="FB311" s="59"/>
      <c r="FC311" s="59"/>
      <c r="FD311" s="59"/>
      <c r="FE311" s="59"/>
      <c r="FF311" s="59"/>
      <c r="FG311" s="59"/>
      <c r="FH311" s="59"/>
      <c r="FI311" s="59"/>
      <c r="FJ311" s="59"/>
      <c r="FK311" s="59"/>
      <c r="FL311" s="59"/>
      <c r="FM311" s="59"/>
      <c r="FN311" s="59"/>
      <c r="FO311" s="59"/>
      <c r="FP311" s="59"/>
      <c r="FQ311" s="59"/>
      <c r="FR311" s="59"/>
      <c r="FS311" s="59"/>
      <c r="FT311" s="59"/>
      <c r="FU311" s="59"/>
      <c r="FV311" s="59"/>
      <c r="FW311" s="59"/>
      <c r="FX311" s="59"/>
      <c r="FY311" s="59"/>
      <c r="FZ311" s="59"/>
      <c r="GA311" s="59"/>
      <c r="GB311" s="59"/>
      <c r="GC311" s="59"/>
      <c r="GD311" s="59"/>
      <c r="GE311" s="59"/>
      <c r="GF311" s="59"/>
      <c r="GG311" s="59"/>
      <c r="GH311" s="59"/>
      <c r="GI311" s="59"/>
      <c r="GJ311" s="59"/>
      <c r="GK311" s="59"/>
      <c r="GL311" s="59"/>
      <c r="GM311" s="59"/>
      <c r="GN311" s="59"/>
      <c r="GO311" s="59"/>
      <c r="GP311" s="59"/>
      <c r="GQ311" s="59"/>
      <c r="GR311" s="59"/>
      <c r="GS311" s="59"/>
      <c r="GT311" s="59"/>
      <c r="GU311" s="59"/>
      <c r="GV311" s="59"/>
      <c r="GW311" s="59"/>
      <c r="GX311" s="59"/>
      <c r="GY311" s="59"/>
      <c r="GZ311" s="59"/>
      <c r="HA311" s="59"/>
      <c r="HB311" s="59"/>
      <c r="HC311" s="59"/>
      <c r="HD311" s="59"/>
      <c r="HE311" s="59"/>
      <c r="HF311" s="59"/>
      <c r="HG311" s="59"/>
      <c r="HH311" s="59"/>
      <c r="HI311" s="59"/>
      <c r="HJ311" s="59"/>
      <c r="HK311" s="59"/>
      <c r="HL311" s="59"/>
      <c r="HM311" s="59"/>
      <c r="HN311" s="59"/>
      <c r="HO311" s="59"/>
      <c r="HP311" s="59"/>
      <c r="HQ311" s="59"/>
      <c r="HR311" s="59"/>
      <c r="HS311" s="59"/>
      <c r="HT311" s="59"/>
      <c r="HU311" s="59"/>
      <c r="HV311" s="59"/>
      <c r="HW311" s="59"/>
      <c r="HX311" s="59"/>
      <c r="HY311" s="59"/>
      <c r="HZ311" s="59"/>
    </row>
    <row r="312" spans="1:234" ht="10.5" customHeight="1">
      <c r="A312" s="467"/>
      <c r="B312" s="468"/>
      <c r="C312" s="294"/>
      <c r="D312" s="283">
        <v>30</v>
      </c>
      <c r="E312" s="87"/>
      <c r="F312" s="87"/>
      <c r="G312" s="87"/>
      <c r="H312" s="87"/>
      <c r="I312" s="87"/>
      <c r="J312" s="88"/>
      <c r="K312" s="89" t="s">
        <v>565</v>
      </c>
      <c r="L312" s="90">
        <v>7</v>
      </c>
      <c r="M312" s="91" t="s">
        <v>97</v>
      </c>
      <c r="N312" s="92">
        <v>18</v>
      </c>
      <c r="O312" s="212" t="s">
        <v>29</v>
      </c>
      <c r="P312" s="222"/>
      <c r="Q312" s="319"/>
      <c r="R312" s="93"/>
      <c r="S312" s="93"/>
      <c r="T312" s="94">
        <v>6</v>
      </c>
      <c r="U312" s="94"/>
      <c r="V312" s="90"/>
      <c r="W312" s="89"/>
      <c r="X312" s="92"/>
      <c r="Y312" s="182"/>
      <c r="Z312" s="184"/>
      <c r="AA312" s="306"/>
      <c r="AB312" s="442">
        <v>30</v>
      </c>
      <c r="AC312" s="349"/>
      <c r="AD312" s="349"/>
      <c r="AE312" s="349"/>
      <c r="AF312" s="349"/>
      <c r="AG312" s="349"/>
      <c r="AH312" s="349"/>
      <c r="AI312" s="306"/>
      <c r="AJ312" s="90">
        <v>7</v>
      </c>
      <c r="AK312" s="182"/>
      <c r="AL312" s="184"/>
      <c r="AM312" s="349"/>
      <c r="AN312" s="349"/>
      <c r="AO312" s="306"/>
      <c r="AP312" s="350">
        <v>1</v>
      </c>
      <c r="AQ312" s="490"/>
      <c r="AR312" s="95"/>
      <c r="AS312" s="95"/>
      <c r="AT312" s="95"/>
      <c r="AU312" s="95"/>
      <c r="AV312" s="95"/>
      <c r="AW312" s="95"/>
      <c r="AX312" s="95"/>
      <c r="AY312" s="95"/>
      <c r="AZ312" s="95"/>
      <c r="BA312" s="95"/>
      <c r="BB312" s="95"/>
      <c r="BC312" s="95"/>
      <c r="BD312" s="95"/>
      <c r="BE312" s="95"/>
      <c r="BF312" s="95"/>
      <c r="BG312" s="95"/>
      <c r="BH312" s="95"/>
      <c r="BI312" s="95"/>
      <c r="BJ312" s="95"/>
      <c r="BK312" s="95"/>
      <c r="BL312" s="95"/>
      <c r="BM312" s="95"/>
      <c r="BN312" s="95"/>
      <c r="BO312" s="95"/>
      <c r="BP312" s="95"/>
      <c r="BQ312" s="95"/>
      <c r="BR312" s="95"/>
      <c r="BS312" s="95"/>
      <c r="BT312" s="95"/>
      <c r="BU312" s="95"/>
      <c r="BV312" s="95"/>
      <c r="BW312" s="95"/>
      <c r="BX312" s="95"/>
      <c r="BY312" s="95"/>
      <c r="BZ312" s="95"/>
      <c r="CA312" s="95"/>
      <c r="CB312" s="95"/>
      <c r="CC312" s="95"/>
      <c r="CD312" s="95"/>
      <c r="CE312" s="95"/>
      <c r="CF312" s="95"/>
      <c r="CG312" s="95"/>
      <c r="CH312" s="95"/>
      <c r="CI312" s="95"/>
      <c r="CJ312" s="95"/>
      <c r="CK312" s="95"/>
      <c r="CL312" s="95"/>
      <c r="CM312" s="95"/>
      <c r="CN312" s="95"/>
      <c r="CO312" s="95"/>
      <c r="CP312" s="95"/>
      <c r="CQ312" s="95"/>
      <c r="CR312" s="95"/>
      <c r="CS312" s="95"/>
      <c r="CT312" s="95"/>
      <c r="CU312" s="95"/>
      <c r="CV312" s="95"/>
      <c r="CW312" s="95"/>
      <c r="CX312" s="95"/>
      <c r="CY312" s="95"/>
      <c r="CZ312" s="95"/>
      <c r="DA312" s="95"/>
      <c r="DB312" s="95"/>
      <c r="DC312" s="95"/>
      <c r="DD312" s="95"/>
      <c r="DE312" s="95"/>
      <c r="DF312" s="95"/>
      <c r="DG312" s="95"/>
      <c r="DH312" s="95"/>
      <c r="DI312" s="95"/>
      <c r="DJ312" s="95"/>
      <c r="DK312" s="95"/>
      <c r="DL312" s="95"/>
      <c r="DM312" s="95"/>
      <c r="DN312" s="95"/>
      <c r="DO312" s="95"/>
      <c r="DP312" s="95"/>
      <c r="DQ312" s="95"/>
      <c r="DR312" s="95"/>
      <c r="DS312" s="95"/>
      <c r="DT312" s="95"/>
      <c r="DU312" s="95"/>
      <c r="DV312" s="95"/>
      <c r="DW312" s="95"/>
      <c r="DX312" s="95"/>
      <c r="DY312" s="95"/>
      <c r="DZ312" s="95"/>
      <c r="EA312" s="95"/>
      <c r="EB312" s="95"/>
      <c r="EC312" s="95"/>
      <c r="ED312" s="95"/>
      <c r="EE312" s="95"/>
      <c r="EF312" s="95"/>
      <c r="EG312" s="95"/>
      <c r="EH312" s="95"/>
      <c r="EI312" s="95"/>
      <c r="EJ312" s="95"/>
      <c r="EK312" s="95"/>
      <c r="EL312" s="95"/>
      <c r="EM312" s="95"/>
      <c r="EN312" s="95"/>
      <c r="EO312" s="95"/>
      <c r="EP312" s="95"/>
      <c r="EQ312" s="95"/>
      <c r="ER312" s="95"/>
      <c r="ES312" s="95"/>
      <c r="ET312" s="95"/>
      <c r="EU312" s="95"/>
      <c r="EV312" s="95"/>
      <c r="EW312" s="95"/>
      <c r="EX312" s="95"/>
      <c r="EY312" s="95"/>
      <c r="EZ312" s="95"/>
      <c r="FA312" s="95"/>
      <c r="FB312" s="95"/>
      <c r="FC312" s="95"/>
      <c r="FD312" s="95"/>
      <c r="FE312" s="95"/>
      <c r="FF312" s="95"/>
      <c r="FG312" s="95"/>
      <c r="FH312" s="95"/>
      <c r="FI312" s="95"/>
      <c r="FJ312" s="95"/>
      <c r="FK312" s="95"/>
      <c r="FL312" s="95"/>
      <c r="FM312" s="95"/>
      <c r="FN312" s="95"/>
      <c r="FO312" s="95"/>
      <c r="FP312" s="95"/>
      <c r="FQ312" s="95"/>
      <c r="FR312" s="95"/>
      <c r="FS312" s="95"/>
      <c r="FT312" s="95"/>
      <c r="FU312" s="95"/>
      <c r="FV312" s="95"/>
      <c r="FW312" s="95"/>
      <c r="FX312" s="95"/>
      <c r="FY312" s="95"/>
      <c r="FZ312" s="95"/>
      <c r="GA312" s="95"/>
      <c r="GB312" s="95"/>
      <c r="GC312" s="95"/>
      <c r="GD312" s="95"/>
      <c r="GE312" s="95"/>
      <c r="GF312" s="95"/>
      <c r="GG312" s="95"/>
      <c r="GH312" s="95"/>
      <c r="GI312" s="95"/>
      <c r="GJ312" s="95"/>
      <c r="GK312" s="95"/>
      <c r="GL312" s="95"/>
      <c r="GM312" s="95"/>
      <c r="GN312" s="95"/>
      <c r="GO312" s="95"/>
      <c r="GP312" s="95"/>
      <c r="GQ312" s="95"/>
      <c r="GR312" s="95"/>
      <c r="GS312" s="95"/>
      <c r="GT312" s="95"/>
      <c r="GU312" s="95"/>
      <c r="GV312" s="95"/>
      <c r="GW312" s="95"/>
      <c r="GX312" s="95"/>
      <c r="GY312" s="95"/>
      <c r="GZ312" s="95"/>
      <c r="HA312" s="95"/>
      <c r="HB312" s="95"/>
      <c r="HC312" s="95"/>
      <c r="HD312" s="95"/>
      <c r="HE312" s="95"/>
      <c r="HF312" s="95"/>
      <c r="HG312" s="95"/>
      <c r="HH312" s="95"/>
      <c r="HI312" s="95"/>
      <c r="HJ312" s="95"/>
      <c r="HK312" s="95"/>
      <c r="HL312" s="95"/>
      <c r="HM312" s="95"/>
      <c r="HN312" s="95"/>
      <c r="HO312" s="95"/>
      <c r="HP312" s="95"/>
      <c r="HQ312" s="95"/>
      <c r="HR312" s="95"/>
      <c r="HS312" s="95"/>
      <c r="HT312" s="95"/>
      <c r="HU312" s="95"/>
      <c r="HV312" s="95"/>
      <c r="HW312" s="95"/>
      <c r="HX312" s="95"/>
      <c r="HY312" s="95"/>
      <c r="HZ312" s="95"/>
    </row>
    <row r="313" spans="1:234" s="95" customFormat="1" ht="10.5" customHeight="1">
      <c r="A313" s="463" t="s">
        <v>61</v>
      </c>
      <c r="B313" s="465">
        <f>B311+1</f>
        <v>38792</v>
      </c>
      <c r="C313" s="293">
        <f>SUM(D313:J314)</f>
        <v>27</v>
      </c>
      <c r="D313" s="285"/>
      <c r="E313" s="96"/>
      <c r="F313" s="80"/>
      <c r="G313" s="80"/>
      <c r="H313" s="80"/>
      <c r="I313" s="96"/>
      <c r="J313" s="81"/>
      <c r="K313" s="28"/>
      <c r="L313" s="99"/>
      <c r="M313" s="82"/>
      <c r="N313" s="83"/>
      <c r="O313" s="213"/>
      <c r="P313" s="221"/>
      <c r="Q313" s="318">
        <f>SUM(R313:R314,T313:T314)+SUM(S313:S314)*1.5+SUM(U313:U314)/3+SUM(V313:V314)*0.6</f>
        <v>5</v>
      </c>
      <c r="R313" s="70"/>
      <c r="S313" s="70"/>
      <c r="T313" s="29"/>
      <c r="U313" s="29"/>
      <c r="V313" s="30"/>
      <c r="W313" s="28"/>
      <c r="X313" s="83"/>
      <c r="Y313" s="140"/>
      <c r="Z313" s="185"/>
      <c r="AA313" s="34"/>
      <c r="AB313" s="32"/>
      <c r="AC313" s="33"/>
      <c r="AD313" s="33"/>
      <c r="AE313" s="33"/>
      <c r="AF313" s="33"/>
      <c r="AG313" s="33"/>
      <c r="AH313" s="33"/>
      <c r="AI313" s="34"/>
      <c r="AJ313" s="30"/>
      <c r="AK313" s="180">
        <v>46</v>
      </c>
      <c r="AL313" s="185">
        <v>59</v>
      </c>
      <c r="AM313" s="33">
        <v>52</v>
      </c>
      <c r="AN313" s="33">
        <v>53</v>
      </c>
      <c r="AO313" s="34">
        <f>AN313-AK313</f>
        <v>7</v>
      </c>
      <c r="AP313" s="352"/>
      <c r="AQ313" s="491"/>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c r="EQ313" s="59"/>
      <c r="ER313" s="59"/>
      <c r="ES313" s="59"/>
      <c r="ET313" s="59"/>
      <c r="EU313" s="59"/>
      <c r="EV313" s="59"/>
      <c r="EW313" s="59"/>
      <c r="EX313" s="59"/>
      <c r="EY313" s="59"/>
      <c r="EZ313" s="59"/>
      <c r="FA313" s="59"/>
      <c r="FB313" s="59"/>
      <c r="FC313" s="59"/>
      <c r="FD313" s="59"/>
      <c r="FE313" s="59"/>
      <c r="FF313" s="59"/>
      <c r="FG313" s="59"/>
      <c r="FH313" s="59"/>
      <c r="FI313" s="59"/>
      <c r="FJ313" s="59"/>
      <c r="FK313" s="59"/>
      <c r="FL313" s="59"/>
      <c r="FM313" s="59"/>
      <c r="FN313" s="59"/>
      <c r="FO313" s="59"/>
      <c r="FP313" s="59"/>
      <c r="FQ313" s="59"/>
      <c r="FR313" s="59"/>
      <c r="FS313" s="59"/>
      <c r="FT313" s="59"/>
      <c r="FU313" s="59"/>
      <c r="FV313" s="59"/>
      <c r="FW313" s="59"/>
      <c r="FX313" s="59"/>
      <c r="FY313" s="59"/>
      <c r="FZ313" s="59"/>
      <c r="GA313" s="59"/>
      <c r="GB313" s="59"/>
      <c r="GC313" s="59"/>
      <c r="GD313" s="59"/>
      <c r="GE313" s="59"/>
      <c r="GF313" s="59"/>
      <c r="GG313" s="59"/>
      <c r="GH313" s="59"/>
      <c r="GI313" s="59"/>
      <c r="GJ313" s="59"/>
      <c r="GK313" s="59"/>
      <c r="GL313" s="59"/>
      <c r="GM313" s="59"/>
      <c r="GN313" s="59"/>
      <c r="GO313" s="59"/>
      <c r="GP313" s="59"/>
      <c r="GQ313" s="59"/>
      <c r="GR313" s="59"/>
      <c r="GS313" s="59"/>
      <c r="GT313" s="59"/>
      <c r="GU313" s="59"/>
      <c r="GV313" s="59"/>
      <c r="GW313" s="59"/>
      <c r="GX313" s="59"/>
      <c r="GY313" s="59"/>
      <c r="GZ313" s="59"/>
      <c r="HA313" s="59"/>
      <c r="HB313" s="59"/>
      <c r="HC313" s="59"/>
      <c r="HD313" s="59"/>
      <c r="HE313" s="59"/>
      <c r="HF313" s="59"/>
      <c r="HG313" s="59"/>
      <c r="HH313" s="59"/>
      <c r="HI313" s="59"/>
      <c r="HJ313" s="59"/>
      <c r="HK313" s="59"/>
      <c r="HL313" s="59"/>
      <c r="HM313" s="59"/>
      <c r="HN313" s="59"/>
      <c r="HO313" s="59"/>
      <c r="HP313" s="59"/>
      <c r="HQ313" s="59"/>
      <c r="HR313" s="59"/>
      <c r="HS313" s="59"/>
      <c r="HT313" s="59"/>
      <c r="HU313" s="59"/>
      <c r="HV313" s="59"/>
      <c r="HW313" s="59"/>
      <c r="HX313" s="59"/>
      <c r="HY313" s="59"/>
      <c r="HZ313" s="59"/>
    </row>
    <row r="314" spans="1:234" ht="10.5" customHeight="1">
      <c r="A314" s="467"/>
      <c r="B314" s="468"/>
      <c r="C314" s="294"/>
      <c r="D314" s="286">
        <v>27</v>
      </c>
      <c r="E314" s="97"/>
      <c r="F314" s="87"/>
      <c r="G314" s="87"/>
      <c r="H314" s="87"/>
      <c r="I314" s="97"/>
      <c r="J314" s="88"/>
      <c r="K314" s="89" t="s">
        <v>98</v>
      </c>
      <c r="L314" s="101">
        <v>8</v>
      </c>
      <c r="M314" s="91" t="s">
        <v>97</v>
      </c>
      <c r="N314" s="92">
        <v>19</v>
      </c>
      <c r="O314" s="212" t="s">
        <v>207</v>
      </c>
      <c r="P314" s="222"/>
      <c r="Q314" s="319"/>
      <c r="R314" s="93"/>
      <c r="S314" s="93"/>
      <c r="T314" s="94">
        <v>5</v>
      </c>
      <c r="U314" s="94"/>
      <c r="V314" s="90"/>
      <c r="W314" s="89"/>
      <c r="X314" s="92"/>
      <c r="Y314" s="182"/>
      <c r="Z314" s="184"/>
      <c r="AA314" s="306"/>
      <c r="AB314" s="442">
        <v>27</v>
      </c>
      <c r="AC314" s="349"/>
      <c r="AD314" s="349"/>
      <c r="AE314" s="349"/>
      <c r="AF314" s="349"/>
      <c r="AG314" s="349"/>
      <c r="AH314" s="349"/>
      <c r="AI314" s="306"/>
      <c r="AJ314" s="90">
        <v>6</v>
      </c>
      <c r="AK314" s="182"/>
      <c r="AL314" s="184"/>
      <c r="AM314" s="349"/>
      <c r="AN314" s="349"/>
      <c r="AO314" s="306"/>
      <c r="AP314" s="350"/>
      <c r="AQ314" s="490"/>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5"/>
      <c r="BR314" s="95"/>
      <c r="BS314" s="95"/>
      <c r="BT314" s="95"/>
      <c r="BU314" s="95"/>
      <c r="BV314" s="95"/>
      <c r="BW314" s="95"/>
      <c r="BX314" s="95"/>
      <c r="BY314" s="95"/>
      <c r="BZ314" s="95"/>
      <c r="CA314" s="95"/>
      <c r="CB314" s="95"/>
      <c r="CC314" s="95"/>
      <c r="CD314" s="95"/>
      <c r="CE314" s="95"/>
      <c r="CF314" s="95"/>
      <c r="CG314" s="95"/>
      <c r="CH314" s="95"/>
      <c r="CI314" s="95"/>
      <c r="CJ314" s="95"/>
      <c r="CK314" s="95"/>
      <c r="CL314" s="95"/>
      <c r="CM314" s="95"/>
      <c r="CN314" s="95"/>
      <c r="CO314" s="95"/>
      <c r="CP314" s="95"/>
      <c r="CQ314" s="95"/>
      <c r="CR314" s="95"/>
      <c r="CS314" s="95"/>
      <c r="CT314" s="95"/>
      <c r="CU314" s="95"/>
      <c r="CV314" s="95"/>
      <c r="CW314" s="95"/>
      <c r="CX314" s="95"/>
      <c r="CY314" s="95"/>
      <c r="CZ314" s="95"/>
      <c r="DA314" s="95"/>
      <c r="DB314" s="95"/>
      <c r="DC314" s="95"/>
      <c r="DD314" s="95"/>
      <c r="DE314" s="95"/>
      <c r="DF314" s="95"/>
      <c r="DG314" s="95"/>
      <c r="DH314" s="95"/>
      <c r="DI314" s="95"/>
      <c r="DJ314" s="95"/>
      <c r="DK314" s="95"/>
      <c r="DL314" s="95"/>
      <c r="DM314" s="95"/>
      <c r="DN314" s="95"/>
      <c r="DO314" s="95"/>
      <c r="DP314" s="95"/>
      <c r="DQ314" s="95"/>
      <c r="DR314" s="95"/>
      <c r="DS314" s="95"/>
      <c r="DT314" s="95"/>
      <c r="DU314" s="95"/>
      <c r="DV314" s="95"/>
      <c r="DW314" s="95"/>
      <c r="DX314" s="95"/>
      <c r="DY314" s="95"/>
      <c r="DZ314" s="95"/>
      <c r="EA314" s="95"/>
      <c r="EB314" s="95"/>
      <c r="EC314" s="95"/>
      <c r="ED314" s="95"/>
      <c r="EE314" s="95"/>
      <c r="EF314" s="95"/>
      <c r="EG314" s="95"/>
      <c r="EH314" s="95"/>
      <c r="EI314" s="95"/>
      <c r="EJ314" s="95"/>
      <c r="EK314" s="95"/>
      <c r="EL314" s="95"/>
      <c r="EM314" s="95"/>
      <c r="EN314" s="95"/>
      <c r="EO314" s="95"/>
      <c r="EP314" s="95"/>
      <c r="EQ314" s="95"/>
      <c r="ER314" s="95"/>
      <c r="ES314" s="95"/>
      <c r="ET314" s="95"/>
      <c r="EU314" s="95"/>
      <c r="EV314" s="95"/>
      <c r="EW314" s="95"/>
      <c r="EX314" s="95"/>
      <c r="EY314" s="95"/>
      <c r="EZ314" s="95"/>
      <c r="FA314" s="95"/>
      <c r="FB314" s="95"/>
      <c r="FC314" s="95"/>
      <c r="FD314" s="95"/>
      <c r="FE314" s="95"/>
      <c r="FF314" s="95"/>
      <c r="FG314" s="95"/>
      <c r="FH314" s="95"/>
      <c r="FI314" s="95"/>
      <c r="FJ314" s="95"/>
      <c r="FK314" s="95"/>
      <c r="FL314" s="95"/>
      <c r="FM314" s="95"/>
      <c r="FN314" s="95"/>
      <c r="FO314" s="95"/>
      <c r="FP314" s="95"/>
      <c r="FQ314" s="95"/>
      <c r="FR314" s="95"/>
      <c r="FS314" s="95"/>
      <c r="FT314" s="95"/>
      <c r="FU314" s="95"/>
      <c r="FV314" s="95"/>
      <c r="FW314" s="95"/>
      <c r="FX314" s="95"/>
      <c r="FY314" s="95"/>
      <c r="FZ314" s="95"/>
      <c r="GA314" s="95"/>
      <c r="GB314" s="95"/>
      <c r="GC314" s="95"/>
      <c r="GD314" s="95"/>
      <c r="GE314" s="95"/>
      <c r="GF314" s="95"/>
      <c r="GG314" s="95"/>
      <c r="GH314" s="95"/>
      <c r="GI314" s="95"/>
      <c r="GJ314" s="95"/>
      <c r="GK314" s="95"/>
      <c r="GL314" s="95"/>
      <c r="GM314" s="95"/>
      <c r="GN314" s="95"/>
      <c r="GO314" s="95"/>
      <c r="GP314" s="95"/>
      <c r="GQ314" s="95"/>
      <c r="GR314" s="95"/>
      <c r="GS314" s="95"/>
      <c r="GT314" s="95"/>
      <c r="GU314" s="95"/>
      <c r="GV314" s="95"/>
      <c r="GW314" s="95"/>
      <c r="GX314" s="95"/>
      <c r="GY314" s="95"/>
      <c r="GZ314" s="95"/>
      <c r="HA314" s="95"/>
      <c r="HB314" s="95"/>
      <c r="HC314" s="95"/>
      <c r="HD314" s="95"/>
      <c r="HE314" s="95"/>
      <c r="HF314" s="95"/>
      <c r="HG314" s="95"/>
      <c r="HH314" s="95"/>
      <c r="HI314" s="95"/>
      <c r="HJ314" s="95"/>
      <c r="HK314" s="95"/>
      <c r="HL314" s="95"/>
      <c r="HM314" s="95"/>
      <c r="HN314" s="95"/>
      <c r="HO314" s="95"/>
      <c r="HP314" s="95"/>
      <c r="HQ314" s="95"/>
      <c r="HR314" s="95"/>
      <c r="HS314" s="95"/>
      <c r="HT314" s="95"/>
      <c r="HU314" s="95"/>
      <c r="HV314" s="95"/>
      <c r="HW314" s="95"/>
      <c r="HX314" s="95"/>
      <c r="HY314" s="95"/>
      <c r="HZ314" s="95"/>
    </row>
    <row r="315" spans="1:234" s="95" customFormat="1" ht="10.5" customHeight="1">
      <c r="A315" s="463" t="s">
        <v>62</v>
      </c>
      <c r="B315" s="465">
        <f>B313+1</f>
        <v>38793</v>
      </c>
      <c r="C315" s="293">
        <f>SUM(D315:J316)</f>
        <v>35</v>
      </c>
      <c r="D315" s="285"/>
      <c r="E315" s="96"/>
      <c r="F315" s="80"/>
      <c r="G315" s="80"/>
      <c r="H315" s="80"/>
      <c r="I315" s="80"/>
      <c r="J315" s="98"/>
      <c r="K315" s="28"/>
      <c r="L315" s="30"/>
      <c r="M315" s="82"/>
      <c r="N315" s="83"/>
      <c r="O315" s="211"/>
      <c r="P315" s="221"/>
      <c r="Q315" s="318">
        <f>SUM(R315:R316,T315:T316)+SUM(S315:S316)*1.5+SUM(U315:U316)/3+SUM(V315:V316)*0.6</f>
        <v>7</v>
      </c>
      <c r="R315" s="70"/>
      <c r="S315" s="70"/>
      <c r="T315" s="29"/>
      <c r="U315" s="29"/>
      <c r="V315" s="30"/>
      <c r="W315" s="28"/>
      <c r="X315" s="83"/>
      <c r="Y315" s="180"/>
      <c r="Z315" s="307"/>
      <c r="AA315" s="54"/>
      <c r="AB315" s="38"/>
      <c r="AC315" s="37"/>
      <c r="AD315" s="37"/>
      <c r="AE315" s="37"/>
      <c r="AF315" s="37"/>
      <c r="AG315" s="37"/>
      <c r="AH315" s="37"/>
      <c r="AI315" s="54"/>
      <c r="AJ315" s="30"/>
      <c r="AK315" s="180">
        <v>39</v>
      </c>
      <c r="AL315" s="185">
        <v>52</v>
      </c>
      <c r="AM315" s="33">
        <v>42</v>
      </c>
      <c r="AN315" s="33">
        <v>45</v>
      </c>
      <c r="AO315" s="34">
        <f>AN315-AK315</f>
        <v>6</v>
      </c>
      <c r="AP315" s="352"/>
      <c r="AQ315" s="491" t="s">
        <v>357</v>
      </c>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c r="EQ315" s="59"/>
      <c r="ER315" s="59"/>
      <c r="ES315" s="59"/>
      <c r="ET315" s="59"/>
      <c r="EU315" s="59"/>
      <c r="EV315" s="59"/>
      <c r="EW315" s="59"/>
      <c r="EX315" s="59"/>
      <c r="EY315" s="59"/>
      <c r="EZ315" s="59"/>
      <c r="FA315" s="59"/>
      <c r="FB315" s="59"/>
      <c r="FC315" s="59"/>
      <c r="FD315" s="59"/>
      <c r="FE315" s="59"/>
      <c r="FF315" s="59"/>
      <c r="FG315" s="59"/>
      <c r="FH315" s="59"/>
      <c r="FI315" s="59"/>
      <c r="FJ315" s="59"/>
      <c r="FK315" s="59"/>
      <c r="FL315" s="59"/>
      <c r="FM315" s="59"/>
      <c r="FN315" s="59"/>
      <c r="FO315" s="59"/>
      <c r="FP315" s="59"/>
      <c r="FQ315" s="59"/>
      <c r="FR315" s="59"/>
      <c r="FS315" s="59"/>
      <c r="FT315" s="59"/>
      <c r="FU315" s="59"/>
      <c r="FV315" s="59"/>
      <c r="FW315" s="59"/>
      <c r="FX315" s="59"/>
      <c r="FY315" s="59"/>
      <c r="FZ315" s="59"/>
      <c r="GA315" s="59"/>
      <c r="GB315" s="59"/>
      <c r="GC315" s="59"/>
      <c r="GD315" s="59"/>
      <c r="GE315" s="59"/>
      <c r="GF315" s="59"/>
      <c r="GG315" s="59"/>
      <c r="GH315" s="59"/>
      <c r="GI315" s="59"/>
      <c r="GJ315" s="59"/>
      <c r="GK315" s="59"/>
      <c r="GL315" s="59"/>
      <c r="GM315" s="59"/>
      <c r="GN315" s="59"/>
      <c r="GO315" s="59"/>
      <c r="GP315" s="59"/>
      <c r="GQ315" s="59"/>
      <c r="GR315" s="59"/>
      <c r="GS315" s="59"/>
      <c r="GT315" s="59"/>
      <c r="GU315" s="59"/>
      <c r="GV315" s="59"/>
      <c r="GW315" s="59"/>
      <c r="GX315" s="59"/>
      <c r="GY315" s="59"/>
      <c r="GZ315" s="59"/>
      <c r="HA315" s="59"/>
      <c r="HB315" s="59"/>
      <c r="HC315" s="59"/>
      <c r="HD315" s="59"/>
      <c r="HE315" s="59"/>
      <c r="HF315" s="59"/>
      <c r="HG315" s="59"/>
      <c r="HH315" s="59"/>
      <c r="HI315" s="59"/>
      <c r="HJ315" s="59"/>
      <c r="HK315" s="59"/>
      <c r="HL315" s="59"/>
      <c r="HM315" s="59"/>
      <c r="HN315" s="59"/>
      <c r="HO315" s="59"/>
      <c r="HP315" s="59"/>
      <c r="HQ315" s="59"/>
      <c r="HR315" s="59"/>
      <c r="HS315" s="59"/>
      <c r="HT315" s="59"/>
      <c r="HU315" s="59"/>
      <c r="HV315" s="59"/>
      <c r="HW315" s="59"/>
      <c r="HX315" s="59"/>
      <c r="HY315" s="59"/>
      <c r="HZ315" s="59"/>
    </row>
    <row r="316" spans="1:234" ht="10.5" customHeight="1">
      <c r="A316" s="467"/>
      <c r="B316" s="468"/>
      <c r="C316" s="294"/>
      <c r="D316" s="286">
        <v>35</v>
      </c>
      <c r="E316" s="97"/>
      <c r="F316" s="87"/>
      <c r="G316" s="87"/>
      <c r="H316" s="87"/>
      <c r="I316" s="87"/>
      <c r="J316" s="100"/>
      <c r="K316" s="89" t="s">
        <v>565</v>
      </c>
      <c r="L316" s="90">
        <v>8</v>
      </c>
      <c r="M316" s="91" t="s">
        <v>97</v>
      </c>
      <c r="N316" s="92">
        <v>19</v>
      </c>
      <c r="O316" s="212" t="s">
        <v>29</v>
      </c>
      <c r="P316" s="222"/>
      <c r="Q316" s="319"/>
      <c r="R316" s="93"/>
      <c r="S316" s="93"/>
      <c r="T316" s="94">
        <v>7</v>
      </c>
      <c r="U316" s="94"/>
      <c r="V316" s="90"/>
      <c r="W316" s="89"/>
      <c r="X316" s="92"/>
      <c r="Y316" s="182"/>
      <c r="Z316" s="184"/>
      <c r="AA316" s="309"/>
      <c r="AB316" s="443">
        <v>35</v>
      </c>
      <c r="AC316" s="444"/>
      <c r="AD316" s="444"/>
      <c r="AE316" s="444"/>
      <c r="AF316" s="444"/>
      <c r="AG316" s="444"/>
      <c r="AH316" s="444"/>
      <c r="AI316" s="309"/>
      <c r="AJ316" s="90">
        <v>7</v>
      </c>
      <c r="AK316" s="182"/>
      <c r="AL316" s="184"/>
      <c r="AM316" s="349"/>
      <c r="AN316" s="349"/>
      <c r="AO316" s="306"/>
      <c r="AP316" s="350"/>
      <c r="AQ316" s="490"/>
      <c r="AR316" s="95"/>
      <c r="AS316" s="95"/>
      <c r="AT316" s="95"/>
      <c r="AU316" s="95"/>
      <c r="AV316" s="95"/>
      <c r="AW316" s="95"/>
      <c r="AX316" s="95"/>
      <c r="AY316" s="95"/>
      <c r="AZ316" s="95"/>
      <c r="BA316" s="95"/>
      <c r="BB316" s="95"/>
      <c r="BC316" s="95"/>
      <c r="BD316" s="95"/>
      <c r="BE316" s="95"/>
      <c r="BF316" s="95"/>
      <c r="BG316" s="95"/>
      <c r="BH316" s="95"/>
      <c r="BI316" s="95"/>
      <c r="BJ316" s="95"/>
      <c r="BK316" s="95"/>
      <c r="BL316" s="95"/>
      <c r="BM316" s="95"/>
      <c r="BN316" s="95"/>
      <c r="BO316" s="95"/>
      <c r="BP316" s="95"/>
      <c r="BQ316" s="95"/>
      <c r="BR316" s="95"/>
      <c r="BS316" s="95"/>
      <c r="BT316" s="95"/>
      <c r="BU316" s="95"/>
      <c r="BV316" s="95"/>
      <c r="BW316" s="95"/>
      <c r="BX316" s="95"/>
      <c r="BY316" s="95"/>
      <c r="BZ316" s="95"/>
      <c r="CA316" s="95"/>
      <c r="CB316" s="95"/>
      <c r="CC316" s="95"/>
      <c r="CD316" s="95"/>
      <c r="CE316" s="95"/>
      <c r="CF316" s="95"/>
      <c r="CG316" s="95"/>
      <c r="CH316" s="95"/>
      <c r="CI316" s="95"/>
      <c r="CJ316" s="95"/>
      <c r="CK316" s="95"/>
      <c r="CL316" s="95"/>
      <c r="CM316" s="95"/>
      <c r="CN316" s="95"/>
      <c r="CO316" s="95"/>
      <c r="CP316" s="95"/>
      <c r="CQ316" s="95"/>
      <c r="CR316" s="95"/>
      <c r="CS316" s="95"/>
      <c r="CT316" s="95"/>
      <c r="CU316" s="95"/>
      <c r="CV316" s="95"/>
      <c r="CW316" s="95"/>
      <c r="CX316" s="95"/>
      <c r="CY316" s="95"/>
      <c r="CZ316" s="95"/>
      <c r="DA316" s="95"/>
      <c r="DB316" s="95"/>
      <c r="DC316" s="95"/>
      <c r="DD316" s="95"/>
      <c r="DE316" s="95"/>
      <c r="DF316" s="95"/>
      <c r="DG316" s="95"/>
      <c r="DH316" s="95"/>
      <c r="DI316" s="95"/>
      <c r="DJ316" s="95"/>
      <c r="DK316" s="95"/>
      <c r="DL316" s="95"/>
      <c r="DM316" s="95"/>
      <c r="DN316" s="95"/>
      <c r="DO316" s="95"/>
      <c r="DP316" s="95"/>
      <c r="DQ316" s="95"/>
      <c r="DR316" s="95"/>
      <c r="DS316" s="95"/>
      <c r="DT316" s="95"/>
      <c r="DU316" s="95"/>
      <c r="DV316" s="95"/>
      <c r="DW316" s="95"/>
      <c r="DX316" s="95"/>
      <c r="DY316" s="95"/>
      <c r="DZ316" s="95"/>
      <c r="EA316" s="95"/>
      <c r="EB316" s="95"/>
      <c r="EC316" s="95"/>
      <c r="ED316" s="95"/>
      <c r="EE316" s="95"/>
      <c r="EF316" s="95"/>
      <c r="EG316" s="95"/>
      <c r="EH316" s="95"/>
      <c r="EI316" s="95"/>
      <c r="EJ316" s="95"/>
      <c r="EK316" s="95"/>
      <c r="EL316" s="95"/>
      <c r="EM316" s="95"/>
      <c r="EN316" s="95"/>
      <c r="EO316" s="95"/>
      <c r="EP316" s="95"/>
      <c r="EQ316" s="95"/>
      <c r="ER316" s="95"/>
      <c r="ES316" s="95"/>
      <c r="ET316" s="95"/>
      <c r="EU316" s="95"/>
      <c r="EV316" s="95"/>
      <c r="EW316" s="95"/>
      <c r="EX316" s="95"/>
      <c r="EY316" s="95"/>
      <c r="EZ316" s="95"/>
      <c r="FA316" s="95"/>
      <c r="FB316" s="95"/>
      <c r="FC316" s="95"/>
      <c r="FD316" s="95"/>
      <c r="FE316" s="95"/>
      <c r="FF316" s="95"/>
      <c r="FG316" s="95"/>
      <c r="FH316" s="95"/>
      <c r="FI316" s="95"/>
      <c r="FJ316" s="95"/>
      <c r="FK316" s="95"/>
      <c r="FL316" s="95"/>
      <c r="FM316" s="95"/>
      <c r="FN316" s="95"/>
      <c r="FO316" s="95"/>
      <c r="FP316" s="95"/>
      <c r="FQ316" s="95"/>
      <c r="FR316" s="95"/>
      <c r="FS316" s="95"/>
      <c r="FT316" s="95"/>
      <c r="FU316" s="95"/>
      <c r="FV316" s="95"/>
      <c r="FW316" s="95"/>
      <c r="FX316" s="95"/>
      <c r="FY316" s="95"/>
      <c r="FZ316" s="95"/>
      <c r="GA316" s="95"/>
      <c r="GB316" s="95"/>
      <c r="GC316" s="95"/>
      <c r="GD316" s="95"/>
      <c r="GE316" s="95"/>
      <c r="GF316" s="95"/>
      <c r="GG316" s="95"/>
      <c r="GH316" s="95"/>
      <c r="GI316" s="95"/>
      <c r="GJ316" s="95"/>
      <c r="GK316" s="95"/>
      <c r="GL316" s="95"/>
      <c r="GM316" s="95"/>
      <c r="GN316" s="95"/>
      <c r="GO316" s="95"/>
      <c r="GP316" s="95"/>
      <c r="GQ316" s="95"/>
      <c r="GR316" s="95"/>
      <c r="GS316" s="95"/>
      <c r="GT316" s="95"/>
      <c r="GU316" s="95"/>
      <c r="GV316" s="95"/>
      <c r="GW316" s="95"/>
      <c r="GX316" s="95"/>
      <c r="GY316" s="95"/>
      <c r="GZ316" s="95"/>
      <c r="HA316" s="95"/>
      <c r="HB316" s="95"/>
      <c r="HC316" s="95"/>
      <c r="HD316" s="95"/>
      <c r="HE316" s="95"/>
      <c r="HF316" s="95"/>
      <c r="HG316" s="95"/>
      <c r="HH316" s="95"/>
      <c r="HI316" s="95"/>
      <c r="HJ316" s="95"/>
      <c r="HK316" s="95"/>
      <c r="HL316" s="95"/>
      <c r="HM316" s="95"/>
      <c r="HN316" s="95"/>
      <c r="HO316" s="95"/>
      <c r="HP316" s="95"/>
      <c r="HQ316" s="95"/>
      <c r="HR316" s="95"/>
      <c r="HS316" s="95"/>
      <c r="HT316" s="95"/>
      <c r="HU316" s="95"/>
      <c r="HV316" s="95"/>
      <c r="HW316" s="95"/>
      <c r="HX316" s="95"/>
      <c r="HY316" s="95"/>
      <c r="HZ316" s="95"/>
    </row>
    <row r="317" spans="1:234" s="95" customFormat="1" ht="10.5" customHeight="1">
      <c r="A317" s="463" t="s">
        <v>63</v>
      </c>
      <c r="B317" s="465">
        <f>B315+1</f>
        <v>38794</v>
      </c>
      <c r="C317" s="293">
        <f>SUM(D317:J318)</f>
        <v>142</v>
      </c>
      <c r="D317" s="284">
        <v>40</v>
      </c>
      <c r="E317" s="80"/>
      <c r="F317" s="80">
        <v>9</v>
      </c>
      <c r="G317" s="80">
        <v>25</v>
      </c>
      <c r="H317" s="80"/>
      <c r="I317" s="80"/>
      <c r="J317" s="81"/>
      <c r="K317" s="28" t="s">
        <v>565</v>
      </c>
      <c r="L317" s="30">
        <v>9</v>
      </c>
      <c r="M317" s="82" t="s">
        <v>100</v>
      </c>
      <c r="N317" s="83">
        <v>10</v>
      </c>
      <c r="O317" s="211" t="s">
        <v>356</v>
      </c>
      <c r="P317" s="221"/>
      <c r="Q317" s="318">
        <f>SUM(R317:R318,T317:T318)+SUM(S317:S318)*1.5+SUM(U317:U318)/3+SUM(V317:V318)*0.6</f>
        <v>26</v>
      </c>
      <c r="R317" s="70"/>
      <c r="S317" s="70"/>
      <c r="T317" s="29">
        <v>17</v>
      </c>
      <c r="U317" s="29"/>
      <c r="V317" s="30"/>
      <c r="W317" s="28">
        <v>171</v>
      </c>
      <c r="X317" s="83">
        <v>178</v>
      </c>
      <c r="Y317" s="140"/>
      <c r="Z317" s="185"/>
      <c r="AA317" s="34"/>
      <c r="AB317" s="32">
        <v>74</v>
      </c>
      <c r="AC317" s="33"/>
      <c r="AD317" s="33"/>
      <c r="AE317" s="33"/>
      <c r="AF317" s="33"/>
      <c r="AG317" s="33"/>
      <c r="AH317" s="33"/>
      <c r="AI317" s="34"/>
      <c r="AJ317" s="30"/>
      <c r="AK317" s="180">
        <v>44</v>
      </c>
      <c r="AL317" s="185">
        <v>55</v>
      </c>
      <c r="AM317" s="33">
        <v>43</v>
      </c>
      <c r="AN317" s="33">
        <v>46</v>
      </c>
      <c r="AO317" s="34">
        <f>AN317-AK317</f>
        <v>2</v>
      </c>
      <c r="AP317" s="352"/>
      <c r="AQ317" s="491" t="s">
        <v>608</v>
      </c>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c r="EQ317" s="59"/>
      <c r="ER317" s="59"/>
      <c r="ES317" s="59"/>
      <c r="ET317" s="59"/>
      <c r="EU317" s="59"/>
      <c r="EV317" s="59"/>
      <c r="EW317" s="59"/>
      <c r="EX317" s="59"/>
      <c r="EY317" s="59"/>
      <c r="EZ317" s="59"/>
      <c r="FA317" s="59"/>
      <c r="FB317" s="59"/>
      <c r="FC317" s="59"/>
      <c r="FD317" s="59"/>
      <c r="FE317" s="59"/>
      <c r="FF317" s="59"/>
      <c r="FG317" s="59"/>
      <c r="FH317" s="59"/>
      <c r="FI317" s="59"/>
      <c r="FJ317" s="59"/>
      <c r="FK317" s="59"/>
      <c r="FL317" s="59"/>
      <c r="FM317" s="59"/>
      <c r="FN317" s="59"/>
      <c r="FO317" s="59"/>
      <c r="FP317" s="59"/>
      <c r="FQ317" s="59"/>
      <c r="FR317" s="59"/>
      <c r="FS317" s="59"/>
      <c r="FT317" s="59"/>
      <c r="FU317" s="59"/>
      <c r="FV317" s="59"/>
      <c r="FW317" s="59"/>
      <c r="FX317" s="59"/>
      <c r="FY317" s="59"/>
      <c r="FZ317" s="59"/>
      <c r="GA317" s="59"/>
      <c r="GB317" s="59"/>
      <c r="GC317" s="59"/>
      <c r="GD317" s="59"/>
      <c r="GE317" s="59"/>
      <c r="GF317" s="59"/>
      <c r="GG317" s="59"/>
      <c r="GH317" s="59"/>
      <c r="GI317" s="59"/>
      <c r="GJ317" s="59"/>
      <c r="GK317" s="59"/>
      <c r="GL317" s="59"/>
      <c r="GM317" s="59"/>
      <c r="GN317" s="59"/>
      <c r="GO317" s="59"/>
      <c r="GP317" s="59"/>
      <c r="GQ317" s="59"/>
      <c r="GR317" s="59"/>
      <c r="GS317" s="59"/>
      <c r="GT317" s="59"/>
      <c r="GU317" s="59"/>
      <c r="GV317" s="59"/>
      <c r="GW317" s="59"/>
      <c r="GX317" s="59"/>
      <c r="GY317" s="59"/>
      <c r="GZ317" s="59"/>
      <c r="HA317" s="59"/>
      <c r="HB317" s="59"/>
      <c r="HC317" s="59"/>
      <c r="HD317" s="59"/>
      <c r="HE317" s="59"/>
      <c r="HF317" s="59"/>
      <c r="HG317" s="59"/>
      <c r="HH317" s="59"/>
      <c r="HI317" s="59"/>
      <c r="HJ317" s="59"/>
      <c r="HK317" s="59"/>
      <c r="HL317" s="59"/>
      <c r="HM317" s="59"/>
      <c r="HN317" s="59"/>
      <c r="HO317" s="59"/>
      <c r="HP317" s="59"/>
      <c r="HQ317" s="59"/>
      <c r="HR317" s="59"/>
      <c r="HS317" s="59"/>
      <c r="HT317" s="59"/>
      <c r="HU317" s="59"/>
      <c r="HV317" s="59"/>
      <c r="HW317" s="59"/>
      <c r="HX317" s="59"/>
      <c r="HY317" s="59"/>
      <c r="HZ317" s="59"/>
    </row>
    <row r="318" spans="1:234" ht="10.5" customHeight="1">
      <c r="A318" s="467"/>
      <c r="B318" s="468"/>
      <c r="C318" s="294"/>
      <c r="D318" s="283">
        <v>68</v>
      </c>
      <c r="E318" s="87"/>
      <c r="F318" s="87"/>
      <c r="G318" s="87"/>
      <c r="H318" s="87"/>
      <c r="I318" s="87"/>
      <c r="J318" s="88"/>
      <c r="K318" s="89"/>
      <c r="L318" s="90">
        <v>8</v>
      </c>
      <c r="M318" s="91" t="s">
        <v>97</v>
      </c>
      <c r="N318" s="92">
        <v>18</v>
      </c>
      <c r="O318" s="212" t="s">
        <v>599</v>
      </c>
      <c r="P318" s="222"/>
      <c r="Q318" s="319"/>
      <c r="R318" s="93"/>
      <c r="S318" s="93"/>
      <c r="T318" s="94"/>
      <c r="U318" s="94"/>
      <c r="V318" s="90">
        <v>15</v>
      </c>
      <c r="W318" s="89"/>
      <c r="X318" s="92"/>
      <c r="Y318" s="182"/>
      <c r="Z318" s="184"/>
      <c r="AA318" s="306"/>
      <c r="AB318" s="442">
        <v>2</v>
      </c>
      <c r="AC318" s="349"/>
      <c r="AD318" s="349">
        <v>66</v>
      </c>
      <c r="AE318" s="349"/>
      <c r="AF318" s="349"/>
      <c r="AG318" s="349"/>
      <c r="AH318" s="349"/>
      <c r="AI318" s="306"/>
      <c r="AJ318" s="90">
        <v>8</v>
      </c>
      <c r="AK318" s="183"/>
      <c r="AL318" s="184"/>
      <c r="AM318" s="349"/>
      <c r="AN318" s="349"/>
      <c r="AO318" s="306"/>
      <c r="AP318" s="350"/>
      <c r="AQ318" s="490"/>
      <c r="AR318" s="95"/>
      <c r="AS318" s="95"/>
      <c r="AT318" s="95"/>
      <c r="AU318" s="95"/>
      <c r="AV318" s="95"/>
      <c r="AW318" s="95"/>
      <c r="AX318" s="95"/>
      <c r="AY318" s="95"/>
      <c r="AZ318" s="95"/>
      <c r="BA318" s="95"/>
      <c r="BB318" s="95"/>
      <c r="BC318" s="95"/>
      <c r="BD318" s="95"/>
      <c r="BE318" s="95"/>
      <c r="BF318" s="95"/>
      <c r="BG318" s="95"/>
      <c r="BH318" s="95"/>
      <c r="BI318" s="95"/>
      <c r="BJ318" s="95"/>
      <c r="BK318" s="95"/>
      <c r="BL318" s="95"/>
      <c r="BM318" s="95"/>
      <c r="BN318" s="95"/>
      <c r="BO318" s="95"/>
      <c r="BP318" s="95"/>
      <c r="BQ318" s="95"/>
      <c r="BR318" s="95"/>
      <c r="BS318" s="95"/>
      <c r="BT318" s="95"/>
      <c r="BU318" s="95"/>
      <c r="BV318" s="95"/>
      <c r="BW318" s="95"/>
      <c r="BX318" s="95"/>
      <c r="BY318" s="95"/>
      <c r="BZ318" s="95"/>
      <c r="CA318" s="95"/>
      <c r="CB318" s="95"/>
      <c r="CC318" s="95"/>
      <c r="CD318" s="95"/>
      <c r="CE318" s="95"/>
      <c r="CF318" s="95"/>
      <c r="CG318" s="95"/>
      <c r="CH318" s="95"/>
      <c r="CI318" s="95"/>
      <c r="CJ318" s="95"/>
      <c r="CK318" s="95"/>
      <c r="CL318" s="95"/>
      <c r="CM318" s="95"/>
      <c r="CN318" s="95"/>
      <c r="CO318" s="95"/>
      <c r="CP318" s="95"/>
      <c r="CQ318" s="95"/>
      <c r="CR318" s="95"/>
      <c r="CS318" s="95"/>
      <c r="CT318" s="95"/>
      <c r="CU318" s="95"/>
      <c r="CV318" s="95"/>
      <c r="CW318" s="95"/>
      <c r="CX318" s="95"/>
      <c r="CY318" s="95"/>
      <c r="CZ318" s="95"/>
      <c r="DA318" s="95"/>
      <c r="DB318" s="95"/>
      <c r="DC318" s="95"/>
      <c r="DD318" s="95"/>
      <c r="DE318" s="95"/>
      <c r="DF318" s="95"/>
      <c r="DG318" s="95"/>
      <c r="DH318" s="95"/>
      <c r="DI318" s="95"/>
      <c r="DJ318" s="95"/>
      <c r="DK318" s="95"/>
      <c r="DL318" s="95"/>
      <c r="DM318" s="95"/>
      <c r="DN318" s="95"/>
      <c r="DO318" s="95"/>
      <c r="DP318" s="95"/>
      <c r="DQ318" s="95"/>
      <c r="DR318" s="95"/>
      <c r="DS318" s="95"/>
      <c r="DT318" s="95"/>
      <c r="DU318" s="95"/>
      <c r="DV318" s="95"/>
      <c r="DW318" s="95"/>
      <c r="DX318" s="95"/>
      <c r="DY318" s="95"/>
      <c r="DZ318" s="95"/>
      <c r="EA318" s="95"/>
      <c r="EB318" s="95"/>
      <c r="EC318" s="95"/>
      <c r="ED318" s="95"/>
      <c r="EE318" s="95"/>
      <c r="EF318" s="95"/>
      <c r="EG318" s="95"/>
      <c r="EH318" s="95"/>
      <c r="EI318" s="95"/>
      <c r="EJ318" s="95"/>
      <c r="EK318" s="95"/>
      <c r="EL318" s="95"/>
      <c r="EM318" s="95"/>
      <c r="EN318" s="95"/>
      <c r="EO318" s="95"/>
      <c r="EP318" s="95"/>
      <c r="EQ318" s="95"/>
      <c r="ER318" s="95"/>
      <c r="ES318" s="95"/>
      <c r="ET318" s="95"/>
      <c r="EU318" s="95"/>
      <c r="EV318" s="95"/>
      <c r="EW318" s="95"/>
      <c r="EX318" s="95"/>
      <c r="EY318" s="95"/>
      <c r="EZ318" s="95"/>
      <c r="FA318" s="95"/>
      <c r="FB318" s="95"/>
      <c r="FC318" s="95"/>
      <c r="FD318" s="95"/>
      <c r="FE318" s="95"/>
      <c r="FF318" s="95"/>
      <c r="FG318" s="95"/>
      <c r="FH318" s="95"/>
      <c r="FI318" s="95"/>
      <c r="FJ318" s="95"/>
      <c r="FK318" s="95"/>
      <c r="FL318" s="95"/>
      <c r="FM318" s="95"/>
      <c r="FN318" s="95"/>
      <c r="FO318" s="95"/>
      <c r="FP318" s="95"/>
      <c r="FQ318" s="95"/>
      <c r="FR318" s="95"/>
      <c r="FS318" s="95"/>
      <c r="FT318" s="95"/>
      <c r="FU318" s="95"/>
      <c r="FV318" s="95"/>
      <c r="FW318" s="95"/>
      <c r="FX318" s="95"/>
      <c r="FY318" s="95"/>
      <c r="FZ318" s="95"/>
      <c r="GA318" s="95"/>
      <c r="GB318" s="95"/>
      <c r="GC318" s="95"/>
      <c r="GD318" s="95"/>
      <c r="GE318" s="95"/>
      <c r="GF318" s="95"/>
      <c r="GG318" s="95"/>
      <c r="GH318" s="95"/>
      <c r="GI318" s="95"/>
      <c r="GJ318" s="95"/>
      <c r="GK318" s="95"/>
      <c r="GL318" s="95"/>
      <c r="GM318" s="95"/>
      <c r="GN318" s="95"/>
      <c r="GO318" s="95"/>
      <c r="GP318" s="95"/>
      <c r="GQ318" s="95"/>
      <c r="GR318" s="95"/>
      <c r="GS318" s="95"/>
      <c r="GT318" s="95"/>
      <c r="GU318" s="95"/>
      <c r="GV318" s="95"/>
      <c r="GW318" s="95"/>
      <c r="GX318" s="95"/>
      <c r="GY318" s="95"/>
      <c r="GZ318" s="95"/>
      <c r="HA318" s="95"/>
      <c r="HB318" s="95"/>
      <c r="HC318" s="95"/>
      <c r="HD318" s="95"/>
      <c r="HE318" s="95"/>
      <c r="HF318" s="95"/>
      <c r="HG318" s="95"/>
      <c r="HH318" s="95"/>
      <c r="HI318" s="95"/>
      <c r="HJ318" s="95"/>
      <c r="HK318" s="95"/>
      <c r="HL318" s="95"/>
      <c r="HM318" s="95"/>
      <c r="HN318" s="95"/>
      <c r="HO318" s="95"/>
      <c r="HP318" s="95"/>
      <c r="HQ318" s="95"/>
      <c r="HR318" s="95"/>
      <c r="HS318" s="95"/>
      <c r="HT318" s="95"/>
      <c r="HU318" s="95"/>
      <c r="HV318" s="95"/>
      <c r="HW318" s="95"/>
      <c r="HX318" s="95"/>
      <c r="HY318" s="95"/>
      <c r="HZ318" s="95"/>
    </row>
    <row r="319" spans="1:234" s="95" customFormat="1" ht="10.5" customHeight="1">
      <c r="A319" s="463" t="s">
        <v>64</v>
      </c>
      <c r="B319" s="465">
        <f>B317+1</f>
        <v>38795</v>
      </c>
      <c r="C319" s="293">
        <f>SUM(D319:J320)</f>
        <v>120</v>
      </c>
      <c r="D319" s="285">
        <v>115</v>
      </c>
      <c r="E319" s="96">
        <v>5</v>
      </c>
      <c r="F319" s="80"/>
      <c r="G319" s="80"/>
      <c r="H319" s="80"/>
      <c r="I319" s="80"/>
      <c r="J319" s="98"/>
      <c r="K319" s="28" t="s">
        <v>565</v>
      </c>
      <c r="L319" s="99">
        <v>8</v>
      </c>
      <c r="M319" s="82" t="s">
        <v>100</v>
      </c>
      <c r="N319" s="83">
        <v>11</v>
      </c>
      <c r="O319" s="213" t="s">
        <v>29</v>
      </c>
      <c r="P319" s="221"/>
      <c r="Q319" s="320">
        <f>SUM(R319:R320,T319:T320)+SUM(S319:S320)*1.5+SUM(U319:U320)/3+SUM(V319:V320)*0.6</f>
        <v>24</v>
      </c>
      <c r="R319" s="70"/>
      <c r="S319" s="70"/>
      <c r="T319" s="29">
        <v>24</v>
      </c>
      <c r="U319" s="29"/>
      <c r="V319" s="30"/>
      <c r="W319" s="28"/>
      <c r="X319" s="83"/>
      <c r="Y319" s="140"/>
      <c r="Z319" s="185"/>
      <c r="AA319" s="34"/>
      <c r="AB319" s="32">
        <v>120</v>
      </c>
      <c r="AC319" s="33"/>
      <c r="AD319" s="33"/>
      <c r="AE319" s="33"/>
      <c r="AF319" s="33"/>
      <c r="AG319" s="33"/>
      <c r="AH319" s="33"/>
      <c r="AI319" s="34"/>
      <c r="AJ319" s="30"/>
      <c r="AK319" s="180">
        <v>48</v>
      </c>
      <c r="AL319" s="185">
        <v>64</v>
      </c>
      <c r="AM319" s="33">
        <v>52</v>
      </c>
      <c r="AN319" s="351">
        <v>56</v>
      </c>
      <c r="AO319" s="34">
        <f>AN319-AK319</f>
        <v>8</v>
      </c>
      <c r="AP319" s="352"/>
      <c r="AQ319" s="491"/>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c r="EQ319" s="59"/>
      <c r="ER319" s="59"/>
      <c r="ES319" s="59"/>
      <c r="ET319" s="59"/>
      <c r="EU319" s="59"/>
      <c r="EV319" s="59"/>
      <c r="EW319" s="59"/>
      <c r="EX319" s="59"/>
      <c r="EY319" s="59"/>
      <c r="EZ319" s="59"/>
      <c r="FA319" s="59"/>
      <c r="FB319" s="59"/>
      <c r="FC319" s="59"/>
      <c r="FD319" s="59"/>
      <c r="FE319" s="59"/>
      <c r="FF319" s="59"/>
      <c r="FG319" s="59"/>
      <c r="FH319" s="59"/>
      <c r="FI319" s="59"/>
      <c r="FJ319" s="59"/>
      <c r="FK319" s="59"/>
      <c r="FL319" s="59"/>
      <c r="FM319" s="59"/>
      <c r="FN319" s="59"/>
      <c r="FO319" s="59"/>
      <c r="FP319" s="59"/>
      <c r="FQ319" s="59"/>
      <c r="FR319" s="59"/>
      <c r="FS319" s="59"/>
      <c r="FT319" s="59"/>
      <c r="FU319" s="59"/>
      <c r="FV319" s="59"/>
      <c r="FW319" s="59"/>
      <c r="FX319" s="59"/>
      <c r="FY319" s="59"/>
      <c r="FZ319" s="59"/>
      <c r="GA319" s="59"/>
      <c r="GB319" s="59"/>
      <c r="GC319" s="59"/>
      <c r="GD319" s="59"/>
      <c r="GE319" s="59"/>
      <c r="GF319" s="59"/>
      <c r="GG319" s="59"/>
      <c r="GH319" s="59"/>
      <c r="GI319" s="59"/>
      <c r="GJ319" s="59"/>
      <c r="GK319" s="59"/>
      <c r="GL319" s="59"/>
      <c r="GM319" s="59"/>
      <c r="GN319" s="59"/>
      <c r="GO319" s="59"/>
      <c r="GP319" s="59"/>
      <c r="GQ319" s="59"/>
      <c r="GR319" s="59"/>
      <c r="GS319" s="59"/>
      <c r="GT319" s="59"/>
      <c r="GU319" s="59"/>
      <c r="GV319" s="59"/>
      <c r="GW319" s="59"/>
      <c r="GX319" s="59"/>
      <c r="GY319" s="59"/>
      <c r="GZ319" s="59"/>
      <c r="HA319" s="59"/>
      <c r="HB319" s="59"/>
      <c r="HC319" s="59"/>
      <c r="HD319" s="59"/>
      <c r="HE319" s="59"/>
      <c r="HF319" s="59"/>
      <c r="HG319" s="59"/>
      <c r="HH319" s="59"/>
      <c r="HI319" s="59"/>
      <c r="HJ319" s="59"/>
      <c r="HK319" s="59"/>
      <c r="HL319" s="59"/>
      <c r="HM319" s="59"/>
      <c r="HN319" s="59"/>
      <c r="HO319" s="59"/>
      <c r="HP319" s="59"/>
      <c r="HQ319" s="59"/>
      <c r="HR319" s="59"/>
      <c r="HS319" s="59"/>
      <c r="HT319" s="59"/>
      <c r="HU319" s="59"/>
      <c r="HV319" s="59"/>
      <c r="HW319" s="59"/>
      <c r="HX319" s="59"/>
      <c r="HY319" s="59"/>
      <c r="HZ319" s="59"/>
    </row>
    <row r="320" spans="1:43" ht="10.5" customHeight="1" thickBot="1">
      <c r="A320" s="464"/>
      <c r="B320" s="466"/>
      <c r="C320" s="296"/>
      <c r="D320" s="285"/>
      <c r="E320" s="96"/>
      <c r="J320" s="98"/>
      <c r="L320" s="99"/>
      <c r="Q320" s="318"/>
      <c r="AJ320" s="30">
        <v>8</v>
      </c>
      <c r="AQ320" s="492"/>
    </row>
    <row r="321" spans="1:234" ht="10.5" customHeight="1" thickBot="1">
      <c r="A321" s="471">
        <f>IF(A305=52,1,A305+1)</f>
        <v>11</v>
      </c>
      <c r="B321" s="472"/>
      <c r="C321" s="299">
        <f>(C322/60-ROUNDDOWN(C322/60,0))/100*60+ROUNDDOWN(C322/60,0)</f>
        <v>12.28</v>
      </c>
      <c r="D321" s="300">
        <f>(D322/60-ROUNDDOWN(D322/60,0))/100*60+ROUNDDOWN(D322/60,0)</f>
        <v>10.41</v>
      </c>
      <c r="E321" s="301">
        <f aca="true" t="shared" si="97" ref="E321:J321">(E322/60-ROUNDDOWN(E322/60,0))/100*60+ROUNDDOWN(E322/60,0)</f>
        <v>0.31000000000000005</v>
      </c>
      <c r="F321" s="301">
        <f t="shared" si="97"/>
        <v>0.29000000000000004</v>
      </c>
      <c r="G321" s="301">
        <f t="shared" si="97"/>
        <v>0.3</v>
      </c>
      <c r="H321" s="301">
        <f t="shared" si="97"/>
        <v>0</v>
      </c>
      <c r="I321" s="301">
        <f t="shared" si="97"/>
        <v>0.16999999999999998</v>
      </c>
      <c r="J321" s="301">
        <f t="shared" si="97"/>
        <v>0</v>
      </c>
      <c r="K321" s="226"/>
      <c r="L321" s="227">
        <f>2*COUNTA(L307:L320)-COUNT(L307:L320)</f>
        <v>11</v>
      </c>
      <c r="M321" s="228"/>
      <c r="N321" s="229"/>
      <c r="O321" s="475"/>
      <c r="P321" s="476"/>
      <c r="Q321" s="321">
        <f aca="true" t="shared" si="98" ref="Q321:V321">SUM(Q307:Q320)</f>
        <v>146</v>
      </c>
      <c r="R321" s="230">
        <f t="shared" si="98"/>
        <v>0</v>
      </c>
      <c r="S321" s="230">
        <f t="shared" si="98"/>
        <v>0</v>
      </c>
      <c r="T321" s="230">
        <f t="shared" si="98"/>
        <v>137</v>
      </c>
      <c r="U321" s="230">
        <f t="shared" si="98"/>
        <v>0</v>
      </c>
      <c r="V321" s="230">
        <f t="shared" si="98"/>
        <v>15</v>
      </c>
      <c r="W321" s="226"/>
      <c r="X321" s="229"/>
      <c r="Y321" s="231"/>
      <c r="Z321" s="312">
        <f>COUNT(Z307:Z320)</f>
        <v>0</v>
      </c>
      <c r="AA321" s="313">
        <f>COUNT(AA307:AA320)</f>
        <v>0</v>
      </c>
      <c r="AB321" s="300">
        <f aca="true" t="shared" si="99" ref="AB321:AI321">(AB322/60-ROUNDDOWN(AB322/60,0))/100*60+ROUNDDOWN(AB322/60,0)</f>
        <v>11.22</v>
      </c>
      <c r="AC321" s="300">
        <f t="shared" si="99"/>
        <v>0</v>
      </c>
      <c r="AD321" s="300">
        <f t="shared" si="99"/>
        <v>1.06</v>
      </c>
      <c r="AE321" s="300">
        <f t="shared" si="99"/>
        <v>0</v>
      </c>
      <c r="AF321" s="300">
        <f t="shared" si="99"/>
        <v>0</v>
      </c>
      <c r="AG321" s="300">
        <f t="shared" si="99"/>
        <v>0</v>
      </c>
      <c r="AH321" s="300">
        <f t="shared" si="99"/>
        <v>0</v>
      </c>
      <c r="AI321" s="448">
        <f t="shared" si="99"/>
        <v>0</v>
      </c>
      <c r="AJ321" s="317">
        <f>IF(COUNT(AJ307:AJ320)=0,0,SUM(AJ307:AJ320)/COUNTA(AK309:AK320,AK323:AK324))</f>
        <v>7.285714285714286</v>
      </c>
      <c r="AK321" s="231">
        <f>IF(COUNT(AK307:AK320)=0,"",AVERAGE(AK307:AK320))</f>
        <v>42.57142857142857</v>
      </c>
      <c r="AL321" s="231">
        <f>IF(COUNT(AL307:AL320)=0,"",AVERAGE(AL307:AL320))</f>
        <v>57</v>
      </c>
      <c r="AM321" s="231">
        <f>IF(COUNT(AM307:AM320)=0,"",AVERAGE(AM307:AM320))</f>
        <v>47.57142857142857</v>
      </c>
      <c r="AN321" s="231">
        <f>IF(COUNT(AN307:AN320)=0,"",AVERAGE(AN307:AN320))</f>
        <v>49.857142857142854</v>
      </c>
      <c r="AO321" s="231">
        <f>IF(COUNT(AO307:AO320)=0,"",AVERAGE(AO307:AO320))</f>
        <v>7.285714285714286</v>
      </c>
      <c r="AP321" s="342">
        <f>SUM(AP307:AP320)</f>
        <v>1</v>
      </c>
      <c r="AQ321" s="367"/>
      <c r="AR321" s="232"/>
      <c r="AS321" s="232"/>
      <c r="AT321" s="232"/>
      <c r="AU321" s="232"/>
      <c r="AV321" s="232"/>
      <c r="AW321" s="232"/>
      <c r="AX321" s="232"/>
      <c r="AY321" s="232"/>
      <c r="AZ321" s="232"/>
      <c r="BA321" s="232"/>
      <c r="BB321" s="232"/>
      <c r="BC321" s="232"/>
      <c r="BD321" s="232"/>
      <c r="BE321" s="232"/>
      <c r="BF321" s="232"/>
      <c r="BG321" s="232"/>
      <c r="BH321" s="232"/>
      <c r="BI321" s="232"/>
      <c r="BJ321" s="232"/>
      <c r="BK321" s="232"/>
      <c r="BL321" s="232"/>
      <c r="BM321" s="232"/>
      <c r="BN321" s="232"/>
      <c r="BO321" s="232"/>
      <c r="BP321" s="232"/>
      <c r="BQ321" s="232"/>
      <c r="BR321" s="232"/>
      <c r="BS321" s="232"/>
      <c r="BT321" s="232"/>
      <c r="BU321" s="232"/>
      <c r="BV321" s="232"/>
      <c r="BW321" s="232"/>
      <c r="BX321" s="232"/>
      <c r="BY321" s="232"/>
      <c r="BZ321" s="232"/>
      <c r="CA321" s="232"/>
      <c r="CB321" s="232"/>
      <c r="CC321" s="232"/>
      <c r="CD321" s="232"/>
      <c r="CE321" s="232"/>
      <c r="CF321" s="232"/>
      <c r="CG321" s="232"/>
      <c r="CH321" s="232"/>
      <c r="CI321" s="232"/>
      <c r="CJ321" s="232"/>
      <c r="CK321" s="232"/>
      <c r="CL321" s="232"/>
      <c r="CM321" s="232"/>
      <c r="CN321" s="232"/>
      <c r="CO321" s="232"/>
      <c r="CP321" s="232"/>
      <c r="CQ321" s="232"/>
      <c r="CR321" s="232"/>
      <c r="CS321" s="232"/>
      <c r="CT321" s="232"/>
      <c r="CU321" s="232"/>
      <c r="CV321" s="232"/>
      <c r="CW321" s="232"/>
      <c r="CX321" s="232"/>
      <c r="CY321" s="232"/>
      <c r="CZ321" s="232"/>
      <c r="DA321" s="232"/>
      <c r="DB321" s="232"/>
      <c r="DC321" s="232"/>
      <c r="DD321" s="232"/>
      <c r="DE321" s="232"/>
      <c r="DF321" s="232"/>
      <c r="DG321" s="232"/>
      <c r="DH321" s="232"/>
      <c r="DI321" s="232"/>
      <c r="DJ321" s="232"/>
      <c r="DK321" s="232"/>
      <c r="DL321" s="232"/>
      <c r="DM321" s="232"/>
      <c r="DN321" s="232"/>
      <c r="DO321" s="232"/>
      <c r="DP321" s="232"/>
      <c r="DQ321" s="232"/>
      <c r="DR321" s="232"/>
      <c r="DS321" s="232"/>
      <c r="DT321" s="232"/>
      <c r="DU321" s="232"/>
      <c r="DV321" s="232"/>
      <c r="DW321" s="232"/>
      <c r="DX321" s="232"/>
      <c r="DY321" s="232"/>
      <c r="DZ321" s="232"/>
      <c r="EA321" s="232"/>
      <c r="EB321" s="232"/>
      <c r="EC321" s="232"/>
      <c r="ED321" s="232"/>
      <c r="EE321" s="232"/>
      <c r="EF321" s="232"/>
      <c r="EG321" s="232"/>
      <c r="EH321" s="232"/>
      <c r="EI321" s="232"/>
      <c r="EJ321" s="232"/>
      <c r="EK321" s="232"/>
      <c r="EL321" s="232"/>
      <c r="EM321" s="232"/>
      <c r="EN321" s="232"/>
      <c r="EO321" s="232"/>
      <c r="EP321" s="232"/>
      <c r="EQ321" s="232"/>
      <c r="ER321" s="232"/>
      <c r="ES321" s="232"/>
      <c r="ET321" s="232"/>
      <c r="EU321" s="232"/>
      <c r="EV321" s="232"/>
      <c r="EW321" s="232"/>
      <c r="EX321" s="232"/>
      <c r="EY321" s="232"/>
      <c r="EZ321" s="232"/>
      <c r="FA321" s="232"/>
      <c r="FB321" s="232"/>
      <c r="FC321" s="232"/>
      <c r="FD321" s="232"/>
      <c r="FE321" s="232"/>
      <c r="FF321" s="232"/>
      <c r="FG321" s="232"/>
      <c r="FH321" s="232"/>
      <c r="FI321" s="232"/>
      <c r="FJ321" s="232"/>
      <c r="FK321" s="232"/>
      <c r="FL321" s="232"/>
      <c r="FM321" s="232"/>
      <c r="FN321" s="232"/>
      <c r="FO321" s="232"/>
      <c r="FP321" s="232"/>
      <c r="FQ321" s="232"/>
      <c r="FR321" s="232"/>
      <c r="FS321" s="232"/>
      <c r="FT321" s="232"/>
      <c r="FU321" s="232"/>
      <c r="FV321" s="232"/>
      <c r="FW321" s="232"/>
      <c r="FX321" s="232"/>
      <c r="FY321" s="232"/>
      <c r="FZ321" s="232"/>
      <c r="GA321" s="232"/>
      <c r="GB321" s="232"/>
      <c r="GC321" s="232"/>
      <c r="GD321" s="232"/>
      <c r="GE321" s="232"/>
      <c r="GF321" s="232"/>
      <c r="GG321" s="232"/>
      <c r="GH321" s="232"/>
      <c r="GI321" s="232"/>
      <c r="GJ321" s="232"/>
      <c r="GK321" s="232"/>
      <c r="GL321" s="232"/>
      <c r="GM321" s="232"/>
      <c r="GN321" s="232"/>
      <c r="GO321" s="232"/>
      <c r="GP321" s="232"/>
      <c r="GQ321" s="232"/>
      <c r="GR321" s="232"/>
      <c r="GS321" s="232"/>
      <c r="GT321" s="232"/>
      <c r="GU321" s="232"/>
      <c r="GV321" s="232"/>
      <c r="GW321" s="232"/>
      <c r="GX321" s="232"/>
      <c r="GY321" s="232"/>
      <c r="GZ321" s="232"/>
      <c r="HA321" s="232"/>
      <c r="HB321" s="232"/>
      <c r="HC321" s="232"/>
      <c r="HD321" s="232"/>
      <c r="HE321" s="232"/>
      <c r="HF321" s="232"/>
      <c r="HG321" s="232"/>
      <c r="HH321" s="232"/>
      <c r="HI321" s="232"/>
      <c r="HJ321" s="232"/>
      <c r="HK321" s="232"/>
      <c r="HL321" s="232"/>
      <c r="HM321" s="232"/>
      <c r="HN321" s="232"/>
      <c r="HO321" s="232"/>
      <c r="HP321" s="232"/>
      <c r="HQ321" s="232"/>
      <c r="HR321" s="232"/>
      <c r="HS321" s="232"/>
      <c r="HT321" s="232"/>
      <c r="HU321" s="232"/>
      <c r="HV321" s="232"/>
      <c r="HW321" s="232"/>
      <c r="HX321" s="232"/>
      <c r="HY321" s="232"/>
      <c r="HZ321" s="232"/>
    </row>
    <row r="322" spans="1:234" s="232" customFormat="1" ht="10.5" customHeight="1" thickBot="1">
      <c r="A322" s="473"/>
      <c r="B322" s="474"/>
      <c r="C322" s="297">
        <f>SUM(C307:C320)</f>
        <v>748</v>
      </c>
      <c r="D322" s="288">
        <f>SUM(D307:D320)</f>
        <v>641</v>
      </c>
      <c r="E322" s="233">
        <f aca="true" t="shared" si="100" ref="E322:J322">SUM(E307:E320)</f>
        <v>31</v>
      </c>
      <c r="F322" s="233">
        <f t="shared" si="100"/>
        <v>29</v>
      </c>
      <c r="G322" s="233">
        <f t="shared" si="100"/>
        <v>30</v>
      </c>
      <c r="H322" s="233">
        <f t="shared" si="100"/>
        <v>0</v>
      </c>
      <c r="I322" s="233">
        <f t="shared" si="100"/>
        <v>17</v>
      </c>
      <c r="J322" s="233">
        <f t="shared" si="100"/>
        <v>0</v>
      </c>
      <c r="K322" s="234"/>
      <c r="L322" s="235"/>
      <c r="M322" s="236"/>
      <c r="N322" s="237"/>
      <c r="O322" s="477"/>
      <c r="P322" s="478"/>
      <c r="Q322" s="238">
        <f>IF(C322=0,"",Q321/C322*60)</f>
        <v>11.711229946524064</v>
      </c>
      <c r="R322" s="239"/>
      <c r="S322" s="239"/>
      <c r="T322" s="240"/>
      <c r="U322" s="240"/>
      <c r="V322" s="235"/>
      <c r="W322" s="234"/>
      <c r="X322" s="237"/>
      <c r="Y322" s="241"/>
      <c r="Z322" s="314">
        <f>SUM(Z307:Z320)</f>
        <v>0</v>
      </c>
      <c r="AA322" s="315">
        <f>SUM(AA307:AA320)</f>
        <v>0</v>
      </c>
      <c r="AB322" s="288">
        <f>SUM(AB307:AB320)</f>
        <v>682</v>
      </c>
      <c r="AC322" s="288">
        <f aca="true" t="shared" si="101" ref="AC322:AI322">SUM(AC307:AC320)</f>
        <v>0</v>
      </c>
      <c r="AD322" s="288">
        <f t="shared" si="101"/>
        <v>66</v>
      </c>
      <c r="AE322" s="288">
        <f t="shared" si="101"/>
        <v>0</v>
      </c>
      <c r="AF322" s="288">
        <f t="shared" si="101"/>
        <v>0</v>
      </c>
      <c r="AG322" s="288">
        <f t="shared" si="101"/>
        <v>0</v>
      </c>
      <c r="AH322" s="288">
        <f t="shared" si="101"/>
        <v>0</v>
      </c>
      <c r="AI322" s="449">
        <f t="shared" si="101"/>
        <v>0</v>
      </c>
      <c r="AJ322" s="235"/>
      <c r="AK322" s="241"/>
      <c r="AL322" s="314"/>
      <c r="AM322" s="343"/>
      <c r="AN322" s="343"/>
      <c r="AO322" s="315"/>
      <c r="AP322" s="344"/>
      <c r="AQ322" s="368"/>
      <c r="AR322" s="242"/>
      <c r="AS322" s="242"/>
      <c r="AT322" s="242"/>
      <c r="AU322" s="242"/>
      <c r="AV322" s="242"/>
      <c r="AW322" s="242"/>
      <c r="AX322" s="242"/>
      <c r="AY322" s="242"/>
      <c r="AZ322" s="242"/>
      <c r="BA322" s="242"/>
      <c r="BB322" s="242"/>
      <c r="BC322" s="242"/>
      <c r="BD322" s="242"/>
      <c r="BE322" s="242"/>
      <c r="BF322" s="242"/>
      <c r="BG322" s="242"/>
      <c r="BH322" s="242"/>
      <c r="BI322" s="242"/>
      <c r="BJ322" s="242"/>
      <c r="BK322" s="242"/>
      <c r="BL322" s="242"/>
      <c r="BM322" s="242"/>
      <c r="BN322" s="242"/>
      <c r="BO322" s="242"/>
      <c r="BP322" s="242"/>
      <c r="BQ322" s="242"/>
      <c r="BR322" s="242"/>
      <c r="BS322" s="242"/>
      <c r="BT322" s="242"/>
      <c r="BU322" s="242"/>
      <c r="BV322" s="242"/>
      <c r="BW322" s="242"/>
      <c r="BX322" s="242"/>
      <c r="BY322" s="242"/>
      <c r="BZ322" s="242"/>
      <c r="CA322" s="242"/>
      <c r="CB322" s="242"/>
      <c r="CC322" s="242"/>
      <c r="CD322" s="242"/>
      <c r="CE322" s="242"/>
      <c r="CF322" s="242"/>
      <c r="CG322" s="242"/>
      <c r="CH322" s="242"/>
      <c r="CI322" s="242"/>
      <c r="CJ322" s="242"/>
      <c r="CK322" s="242"/>
      <c r="CL322" s="242"/>
      <c r="CM322" s="242"/>
      <c r="CN322" s="242"/>
      <c r="CO322" s="242"/>
      <c r="CP322" s="242"/>
      <c r="CQ322" s="242"/>
      <c r="CR322" s="242"/>
      <c r="CS322" s="242"/>
      <c r="CT322" s="242"/>
      <c r="CU322" s="242"/>
      <c r="CV322" s="242"/>
      <c r="CW322" s="242"/>
      <c r="CX322" s="242"/>
      <c r="CY322" s="242"/>
      <c r="CZ322" s="242"/>
      <c r="DA322" s="242"/>
      <c r="DB322" s="242"/>
      <c r="DC322" s="242"/>
      <c r="DD322" s="242"/>
      <c r="DE322" s="242"/>
      <c r="DF322" s="242"/>
      <c r="DG322" s="242"/>
      <c r="DH322" s="242"/>
      <c r="DI322" s="242"/>
      <c r="DJ322" s="242"/>
      <c r="DK322" s="242"/>
      <c r="DL322" s="242"/>
      <c r="DM322" s="242"/>
      <c r="DN322" s="242"/>
      <c r="DO322" s="242"/>
      <c r="DP322" s="242"/>
      <c r="DQ322" s="242"/>
      <c r="DR322" s="242"/>
      <c r="DS322" s="242"/>
      <c r="DT322" s="242"/>
      <c r="DU322" s="242"/>
      <c r="DV322" s="242"/>
      <c r="DW322" s="242"/>
      <c r="DX322" s="242"/>
      <c r="DY322" s="242"/>
      <c r="DZ322" s="242"/>
      <c r="EA322" s="242"/>
      <c r="EB322" s="242"/>
      <c r="EC322" s="242"/>
      <c r="ED322" s="242"/>
      <c r="EE322" s="242"/>
      <c r="EF322" s="242"/>
      <c r="EG322" s="242"/>
      <c r="EH322" s="242"/>
      <c r="EI322" s="242"/>
      <c r="EJ322" s="242"/>
      <c r="EK322" s="242"/>
      <c r="EL322" s="242"/>
      <c r="EM322" s="242"/>
      <c r="EN322" s="242"/>
      <c r="EO322" s="242"/>
      <c r="EP322" s="242"/>
      <c r="EQ322" s="242"/>
      <c r="ER322" s="242"/>
      <c r="ES322" s="242"/>
      <c r="ET322" s="242"/>
      <c r="EU322" s="242"/>
      <c r="EV322" s="242"/>
      <c r="EW322" s="242"/>
      <c r="EX322" s="242"/>
      <c r="EY322" s="242"/>
      <c r="EZ322" s="242"/>
      <c r="FA322" s="242"/>
      <c r="FB322" s="242"/>
      <c r="FC322" s="242"/>
      <c r="FD322" s="242"/>
      <c r="FE322" s="242"/>
      <c r="FF322" s="242"/>
      <c r="FG322" s="242"/>
      <c r="FH322" s="242"/>
      <c r="FI322" s="242"/>
      <c r="FJ322" s="242"/>
      <c r="FK322" s="242"/>
      <c r="FL322" s="242"/>
      <c r="FM322" s="242"/>
      <c r="FN322" s="242"/>
      <c r="FO322" s="242"/>
      <c r="FP322" s="242"/>
      <c r="FQ322" s="242"/>
      <c r="FR322" s="242"/>
      <c r="FS322" s="242"/>
      <c r="FT322" s="242"/>
      <c r="FU322" s="242"/>
      <c r="FV322" s="242"/>
      <c r="FW322" s="242"/>
      <c r="FX322" s="242"/>
      <c r="FY322" s="242"/>
      <c r="FZ322" s="242"/>
      <c r="GA322" s="242"/>
      <c r="GB322" s="242"/>
      <c r="GC322" s="242"/>
      <c r="GD322" s="242"/>
      <c r="GE322" s="242"/>
      <c r="GF322" s="242"/>
      <c r="GG322" s="242"/>
      <c r="GH322" s="242"/>
      <c r="GI322" s="242"/>
      <c r="GJ322" s="242"/>
      <c r="GK322" s="242"/>
      <c r="GL322" s="242"/>
      <c r="GM322" s="242"/>
      <c r="GN322" s="242"/>
      <c r="GO322" s="242"/>
      <c r="GP322" s="242"/>
      <c r="GQ322" s="242"/>
      <c r="GR322" s="242"/>
      <c r="GS322" s="242"/>
      <c r="GT322" s="242"/>
      <c r="GU322" s="242"/>
      <c r="GV322" s="242"/>
      <c r="GW322" s="242"/>
      <c r="GX322" s="242"/>
      <c r="GY322" s="242"/>
      <c r="GZ322" s="242"/>
      <c r="HA322" s="242"/>
      <c r="HB322" s="242"/>
      <c r="HC322" s="242"/>
      <c r="HD322" s="242"/>
      <c r="HE322" s="242"/>
      <c r="HF322" s="242"/>
      <c r="HG322" s="242"/>
      <c r="HH322" s="242"/>
      <c r="HI322" s="242"/>
      <c r="HJ322" s="242"/>
      <c r="HK322" s="242"/>
      <c r="HL322" s="242"/>
      <c r="HM322" s="242"/>
      <c r="HN322" s="242"/>
      <c r="HO322" s="242"/>
      <c r="HP322" s="242"/>
      <c r="HQ322" s="242"/>
      <c r="HR322" s="242"/>
      <c r="HS322" s="242"/>
      <c r="HT322" s="242"/>
      <c r="HU322" s="242"/>
      <c r="HV322" s="242"/>
      <c r="HW322" s="242"/>
      <c r="HX322" s="242"/>
      <c r="HY322" s="242"/>
      <c r="HZ322" s="242"/>
    </row>
    <row r="323" spans="1:234" s="242" customFormat="1" ht="10.5" customHeight="1" thickBot="1">
      <c r="A323" s="469" t="s">
        <v>51</v>
      </c>
      <c r="B323" s="470">
        <f>B319+1</f>
        <v>38796</v>
      </c>
      <c r="C323" s="293">
        <f>SUM(D323:J324)</f>
        <v>75</v>
      </c>
      <c r="D323" s="284"/>
      <c r="E323" s="80"/>
      <c r="F323" s="80"/>
      <c r="G323" s="80"/>
      <c r="H323" s="80"/>
      <c r="I323" s="80"/>
      <c r="J323" s="81"/>
      <c r="K323" s="28"/>
      <c r="L323" s="30"/>
      <c r="M323" s="82"/>
      <c r="N323" s="83"/>
      <c r="O323" s="214"/>
      <c r="P323" s="223"/>
      <c r="Q323" s="318">
        <f>SUM(R323:R324,T323:T324)+SUM(S323:S324)*1.5+SUM(U323:U324)/3+SUM(V323:V324)*0.6</f>
        <v>10</v>
      </c>
      <c r="R323" s="70"/>
      <c r="S323" s="70"/>
      <c r="T323" s="29"/>
      <c r="U323" s="29"/>
      <c r="V323" s="30"/>
      <c r="W323" s="28"/>
      <c r="X323" s="83"/>
      <c r="Y323" s="140"/>
      <c r="Z323" s="185"/>
      <c r="AA323" s="34"/>
      <c r="AB323" s="32"/>
      <c r="AC323" s="33"/>
      <c r="AD323" s="33"/>
      <c r="AE323" s="33"/>
      <c r="AF323" s="33"/>
      <c r="AG323" s="33"/>
      <c r="AH323" s="33"/>
      <c r="AI323" s="34"/>
      <c r="AJ323" s="30"/>
      <c r="AK323" s="180">
        <v>42</v>
      </c>
      <c r="AL323" s="185">
        <v>57</v>
      </c>
      <c r="AM323" s="33">
        <v>50</v>
      </c>
      <c r="AN323" s="351">
        <v>54</v>
      </c>
      <c r="AO323" s="34">
        <f>AN323-AK323</f>
        <v>12</v>
      </c>
      <c r="AP323" s="352"/>
      <c r="AQ323" s="489" t="s">
        <v>17</v>
      </c>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c r="EQ323" s="59"/>
      <c r="ER323" s="59"/>
      <c r="ES323" s="59"/>
      <c r="ET323" s="59"/>
      <c r="EU323" s="59"/>
      <c r="EV323" s="59"/>
      <c r="EW323" s="59"/>
      <c r="EX323" s="59"/>
      <c r="EY323" s="59"/>
      <c r="EZ323" s="59"/>
      <c r="FA323" s="59"/>
      <c r="FB323" s="59"/>
      <c r="FC323" s="59"/>
      <c r="FD323" s="59"/>
      <c r="FE323" s="59"/>
      <c r="FF323" s="59"/>
      <c r="FG323" s="59"/>
      <c r="FH323" s="59"/>
      <c r="FI323" s="59"/>
      <c r="FJ323" s="59"/>
      <c r="FK323" s="59"/>
      <c r="FL323" s="59"/>
      <c r="FM323" s="59"/>
      <c r="FN323" s="59"/>
      <c r="FO323" s="59"/>
      <c r="FP323" s="59"/>
      <c r="FQ323" s="59"/>
      <c r="FR323" s="59"/>
      <c r="FS323" s="59"/>
      <c r="FT323" s="59"/>
      <c r="FU323" s="59"/>
      <c r="FV323" s="59"/>
      <c r="FW323" s="59"/>
      <c r="FX323" s="59"/>
      <c r="FY323" s="59"/>
      <c r="FZ323" s="59"/>
      <c r="GA323" s="59"/>
      <c r="GB323" s="59"/>
      <c r="GC323" s="59"/>
      <c r="GD323" s="59"/>
      <c r="GE323" s="59"/>
      <c r="GF323" s="59"/>
      <c r="GG323" s="59"/>
      <c r="GH323" s="59"/>
      <c r="GI323" s="59"/>
      <c r="GJ323" s="59"/>
      <c r="GK323" s="59"/>
      <c r="GL323" s="59"/>
      <c r="GM323" s="59"/>
      <c r="GN323" s="59"/>
      <c r="GO323" s="59"/>
      <c r="GP323" s="59"/>
      <c r="GQ323" s="59"/>
      <c r="GR323" s="59"/>
      <c r="GS323" s="59"/>
      <c r="GT323" s="59"/>
      <c r="GU323" s="59"/>
      <c r="GV323" s="59"/>
      <c r="GW323" s="59"/>
      <c r="GX323" s="59"/>
      <c r="GY323" s="59"/>
      <c r="GZ323" s="59"/>
      <c r="HA323" s="59"/>
      <c r="HB323" s="59"/>
      <c r="HC323" s="59"/>
      <c r="HD323" s="59"/>
      <c r="HE323" s="59"/>
      <c r="HF323" s="59"/>
      <c r="HG323" s="59"/>
      <c r="HH323" s="59"/>
      <c r="HI323" s="59"/>
      <c r="HJ323" s="59"/>
      <c r="HK323" s="59"/>
      <c r="HL323" s="59"/>
      <c r="HM323" s="59"/>
      <c r="HN323" s="59"/>
      <c r="HO323" s="59"/>
      <c r="HP323" s="59"/>
      <c r="HQ323" s="59"/>
      <c r="HR323" s="59"/>
      <c r="HS323" s="59"/>
      <c r="HT323" s="59"/>
      <c r="HU323" s="59"/>
      <c r="HV323" s="59"/>
      <c r="HW323" s="59"/>
      <c r="HX323" s="59"/>
      <c r="HY323" s="59"/>
      <c r="HZ323" s="59"/>
    </row>
    <row r="324" spans="1:234" ht="10.5" customHeight="1">
      <c r="A324" s="467"/>
      <c r="B324" s="468"/>
      <c r="C324" s="292"/>
      <c r="D324" s="283">
        <v>40</v>
      </c>
      <c r="E324" s="87">
        <v>5</v>
      </c>
      <c r="F324" s="87"/>
      <c r="G324" s="87"/>
      <c r="H324" s="87"/>
      <c r="I324" s="87">
        <v>30</v>
      </c>
      <c r="J324" s="88"/>
      <c r="K324" s="89" t="s">
        <v>565</v>
      </c>
      <c r="L324" s="90">
        <v>8</v>
      </c>
      <c r="M324" s="91" t="s">
        <v>97</v>
      </c>
      <c r="N324" s="92">
        <v>19</v>
      </c>
      <c r="O324" s="215" t="s">
        <v>296</v>
      </c>
      <c r="P324" s="224"/>
      <c r="Q324" s="319"/>
      <c r="R324" s="93"/>
      <c r="S324" s="93"/>
      <c r="T324" s="94">
        <v>10</v>
      </c>
      <c r="U324" s="94"/>
      <c r="V324" s="90"/>
      <c r="W324" s="89"/>
      <c r="X324" s="92"/>
      <c r="Y324" s="182"/>
      <c r="Z324" s="184"/>
      <c r="AA324" s="306"/>
      <c r="AB324" s="442">
        <v>45</v>
      </c>
      <c r="AC324" s="349"/>
      <c r="AD324" s="349"/>
      <c r="AE324" s="349"/>
      <c r="AF324" s="349"/>
      <c r="AG324" s="349"/>
      <c r="AH324" s="349">
        <v>30</v>
      </c>
      <c r="AI324" s="306"/>
      <c r="AJ324" s="90">
        <v>7</v>
      </c>
      <c r="AK324" s="182"/>
      <c r="AL324" s="184"/>
      <c r="AM324" s="349"/>
      <c r="AN324" s="349"/>
      <c r="AO324" s="306"/>
      <c r="AP324" s="350"/>
      <c r="AQ324" s="490"/>
      <c r="AR324" s="95"/>
      <c r="AS324" s="95"/>
      <c r="AT324" s="95"/>
      <c r="AU324" s="95"/>
      <c r="AV324" s="95"/>
      <c r="AW324" s="95"/>
      <c r="AX324" s="95"/>
      <c r="AY324" s="95"/>
      <c r="AZ324" s="95"/>
      <c r="BA324" s="95"/>
      <c r="BB324" s="95"/>
      <c r="BC324" s="95"/>
      <c r="BD324" s="95"/>
      <c r="BE324" s="95"/>
      <c r="BF324" s="95"/>
      <c r="BG324" s="95"/>
      <c r="BH324" s="95"/>
      <c r="BI324" s="95"/>
      <c r="BJ324" s="95"/>
      <c r="BK324" s="95"/>
      <c r="BL324" s="95"/>
      <c r="BM324" s="95"/>
      <c r="BN324" s="95"/>
      <c r="BO324" s="95"/>
      <c r="BP324" s="95"/>
      <c r="BQ324" s="95"/>
      <c r="BR324" s="95"/>
      <c r="BS324" s="95"/>
      <c r="BT324" s="95"/>
      <c r="BU324" s="95"/>
      <c r="BV324" s="95"/>
      <c r="BW324" s="95"/>
      <c r="BX324" s="95"/>
      <c r="BY324" s="95"/>
      <c r="BZ324" s="95"/>
      <c r="CA324" s="95"/>
      <c r="CB324" s="95"/>
      <c r="CC324" s="95"/>
      <c r="CD324" s="95"/>
      <c r="CE324" s="95"/>
      <c r="CF324" s="95"/>
      <c r="CG324" s="95"/>
      <c r="CH324" s="95"/>
      <c r="CI324" s="95"/>
      <c r="CJ324" s="95"/>
      <c r="CK324" s="95"/>
      <c r="CL324" s="95"/>
      <c r="CM324" s="95"/>
      <c r="CN324" s="95"/>
      <c r="CO324" s="95"/>
      <c r="CP324" s="95"/>
      <c r="CQ324" s="95"/>
      <c r="CR324" s="95"/>
      <c r="CS324" s="95"/>
      <c r="CT324" s="95"/>
      <c r="CU324" s="95"/>
      <c r="CV324" s="95"/>
      <c r="CW324" s="95"/>
      <c r="CX324" s="95"/>
      <c r="CY324" s="95"/>
      <c r="CZ324" s="95"/>
      <c r="DA324" s="95"/>
      <c r="DB324" s="95"/>
      <c r="DC324" s="95"/>
      <c r="DD324" s="95"/>
      <c r="DE324" s="95"/>
      <c r="DF324" s="95"/>
      <c r="DG324" s="95"/>
      <c r="DH324" s="95"/>
      <c r="DI324" s="95"/>
      <c r="DJ324" s="95"/>
      <c r="DK324" s="95"/>
      <c r="DL324" s="95"/>
      <c r="DM324" s="95"/>
      <c r="DN324" s="95"/>
      <c r="DO324" s="95"/>
      <c r="DP324" s="95"/>
      <c r="DQ324" s="95"/>
      <c r="DR324" s="95"/>
      <c r="DS324" s="95"/>
      <c r="DT324" s="95"/>
      <c r="DU324" s="95"/>
      <c r="DV324" s="95"/>
      <c r="DW324" s="95"/>
      <c r="DX324" s="95"/>
      <c r="DY324" s="95"/>
      <c r="DZ324" s="95"/>
      <c r="EA324" s="95"/>
      <c r="EB324" s="95"/>
      <c r="EC324" s="95"/>
      <c r="ED324" s="95"/>
      <c r="EE324" s="95"/>
      <c r="EF324" s="95"/>
      <c r="EG324" s="95"/>
      <c r="EH324" s="95"/>
      <c r="EI324" s="95"/>
      <c r="EJ324" s="95"/>
      <c r="EK324" s="95"/>
      <c r="EL324" s="95"/>
      <c r="EM324" s="95"/>
      <c r="EN324" s="95"/>
      <c r="EO324" s="95"/>
      <c r="EP324" s="95"/>
      <c r="EQ324" s="95"/>
      <c r="ER324" s="95"/>
      <c r="ES324" s="95"/>
      <c r="ET324" s="95"/>
      <c r="EU324" s="95"/>
      <c r="EV324" s="95"/>
      <c r="EW324" s="95"/>
      <c r="EX324" s="95"/>
      <c r="EY324" s="95"/>
      <c r="EZ324" s="95"/>
      <c r="FA324" s="95"/>
      <c r="FB324" s="95"/>
      <c r="FC324" s="95"/>
      <c r="FD324" s="95"/>
      <c r="FE324" s="95"/>
      <c r="FF324" s="95"/>
      <c r="FG324" s="95"/>
      <c r="FH324" s="95"/>
      <c r="FI324" s="95"/>
      <c r="FJ324" s="95"/>
      <c r="FK324" s="95"/>
      <c r="FL324" s="95"/>
      <c r="FM324" s="95"/>
      <c r="FN324" s="95"/>
      <c r="FO324" s="95"/>
      <c r="FP324" s="95"/>
      <c r="FQ324" s="95"/>
      <c r="FR324" s="95"/>
      <c r="FS324" s="95"/>
      <c r="FT324" s="95"/>
      <c r="FU324" s="95"/>
      <c r="FV324" s="95"/>
      <c r="FW324" s="95"/>
      <c r="FX324" s="95"/>
      <c r="FY324" s="95"/>
      <c r="FZ324" s="95"/>
      <c r="GA324" s="95"/>
      <c r="GB324" s="95"/>
      <c r="GC324" s="95"/>
      <c r="GD324" s="95"/>
      <c r="GE324" s="95"/>
      <c r="GF324" s="95"/>
      <c r="GG324" s="95"/>
      <c r="GH324" s="95"/>
      <c r="GI324" s="95"/>
      <c r="GJ324" s="95"/>
      <c r="GK324" s="95"/>
      <c r="GL324" s="95"/>
      <c r="GM324" s="95"/>
      <c r="GN324" s="95"/>
      <c r="GO324" s="95"/>
      <c r="GP324" s="95"/>
      <c r="GQ324" s="95"/>
      <c r="GR324" s="95"/>
      <c r="GS324" s="95"/>
      <c r="GT324" s="95"/>
      <c r="GU324" s="95"/>
      <c r="GV324" s="95"/>
      <c r="GW324" s="95"/>
      <c r="GX324" s="95"/>
      <c r="GY324" s="95"/>
      <c r="GZ324" s="95"/>
      <c r="HA324" s="95"/>
      <c r="HB324" s="95"/>
      <c r="HC324" s="95"/>
      <c r="HD324" s="95"/>
      <c r="HE324" s="95"/>
      <c r="HF324" s="95"/>
      <c r="HG324" s="95"/>
      <c r="HH324" s="95"/>
      <c r="HI324" s="95"/>
      <c r="HJ324" s="95"/>
      <c r="HK324" s="95"/>
      <c r="HL324" s="95"/>
      <c r="HM324" s="95"/>
      <c r="HN324" s="95"/>
      <c r="HO324" s="95"/>
      <c r="HP324" s="95"/>
      <c r="HQ324" s="95"/>
      <c r="HR324" s="95"/>
      <c r="HS324" s="95"/>
      <c r="HT324" s="95"/>
      <c r="HU324" s="95"/>
      <c r="HV324" s="95"/>
      <c r="HW324" s="95"/>
      <c r="HX324" s="95"/>
      <c r="HY324" s="95"/>
      <c r="HZ324" s="95"/>
    </row>
    <row r="325" spans="1:234" s="95" customFormat="1" ht="10.5" customHeight="1">
      <c r="A325" s="463" t="s">
        <v>59</v>
      </c>
      <c r="B325" s="465">
        <f>B323+1</f>
        <v>38797</v>
      </c>
      <c r="C325" s="293">
        <f>SUM(D325:J326)</f>
        <v>114</v>
      </c>
      <c r="D325" s="284">
        <v>46</v>
      </c>
      <c r="E325" s="80">
        <v>15</v>
      </c>
      <c r="F325" s="80">
        <v>17</v>
      </c>
      <c r="G325" s="80">
        <v>3</v>
      </c>
      <c r="H325" s="80"/>
      <c r="I325" s="80">
        <v>10</v>
      </c>
      <c r="J325" s="81"/>
      <c r="K325" s="28" t="s">
        <v>440</v>
      </c>
      <c r="L325" s="30">
        <v>9</v>
      </c>
      <c r="M325" s="82" t="s">
        <v>100</v>
      </c>
      <c r="N325" s="83">
        <v>11</v>
      </c>
      <c r="O325" s="211" t="s">
        <v>611</v>
      </c>
      <c r="P325" s="221"/>
      <c r="Q325" s="318">
        <f>SUM(R325:R326,T325:T326)+SUM(S325:S326)*1.5+SUM(U325:U326)/3+SUM(V325:V326)*0.6</f>
        <v>24</v>
      </c>
      <c r="R325" s="70"/>
      <c r="S325" s="70"/>
      <c r="T325" s="29">
        <v>20</v>
      </c>
      <c r="U325" s="29"/>
      <c r="V325" s="30"/>
      <c r="W325" s="28"/>
      <c r="X325" s="83">
        <v>174</v>
      </c>
      <c r="Y325" s="140"/>
      <c r="Z325" s="185"/>
      <c r="AA325" s="34"/>
      <c r="AB325" s="32">
        <v>91</v>
      </c>
      <c r="AC325" s="33"/>
      <c r="AD325" s="33"/>
      <c r="AE325" s="33"/>
      <c r="AF325" s="33"/>
      <c r="AG325" s="33"/>
      <c r="AH325" s="33"/>
      <c r="AI325" s="34"/>
      <c r="AJ325" s="30"/>
      <c r="AK325" s="180">
        <v>43</v>
      </c>
      <c r="AL325" s="185">
        <v>58</v>
      </c>
      <c r="AM325" s="33">
        <v>52</v>
      </c>
      <c r="AN325" s="33">
        <v>55</v>
      </c>
      <c r="AO325" s="34">
        <f>AN325-AK325</f>
        <v>12</v>
      </c>
      <c r="AP325" s="352"/>
      <c r="AQ325" s="491" t="s">
        <v>16</v>
      </c>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c r="EQ325" s="59"/>
      <c r="ER325" s="59"/>
      <c r="ES325" s="59"/>
      <c r="ET325" s="59"/>
      <c r="EU325" s="59"/>
      <c r="EV325" s="59"/>
      <c r="EW325" s="59"/>
      <c r="EX325" s="59"/>
      <c r="EY325" s="59"/>
      <c r="EZ325" s="59"/>
      <c r="FA325" s="59"/>
      <c r="FB325" s="59"/>
      <c r="FC325" s="59"/>
      <c r="FD325" s="59"/>
      <c r="FE325" s="59"/>
      <c r="FF325" s="59"/>
      <c r="FG325" s="59"/>
      <c r="FH325" s="59"/>
      <c r="FI325" s="59"/>
      <c r="FJ325" s="59"/>
      <c r="FK325" s="59"/>
      <c r="FL325" s="59"/>
      <c r="FM325" s="59"/>
      <c r="FN325" s="59"/>
      <c r="FO325" s="59"/>
      <c r="FP325" s="59"/>
      <c r="FQ325" s="59"/>
      <c r="FR325" s="59"/>
      <c r="FS325" s="59"/>
      <c r="FT325" s="59"/>
      <c r="FU325" s="59"/>
      <c r="FV325" s="59"/>
      <c r="FW325" s="59"/>
      <c r="FX325" s="59"/>
      <c r="FY325" s="59"/>
      <c r="FZ325" s="59"/>
      <c r="GA325" s="59"/>
      <c r="GB325" s="59"/>
      <c r="GC325" s="59"/>
      <c r="GD325" s="59"/>
      <c r="GE325" s="59"/>
      <c r="GF325" s="59"/>
      <c r="GG325" s="59"/>
      <c r="GH325" s="59"/>
      <c r="GI325" s="59"/>
      <c r="GJ325" s="59"/>
      <c r="GK325" s="59"/>
      <c r="GL325" s="59"/>
      <c r="GM325" s="59"/>
      <c r="GN325" s="59"/>
      <c r="GO325" s="59"/>
      <c r="GP325" s="59"/>
      <c r="GQ325" s="59"/>
      <c r="GR325" s="59"/>
      <c r="GS325" s="59"/>
      <c r="GT325" s="59"/>
      <c r="GU325" s="59"/>
      <c r="GV325" s="59"/>
      <c r="GW325" s="59"/>
      <c r="GX325" s="59"/>
      <c r="GY325" s="59"/>
      <c r="GZ325" s="59"/>
      <c r="HA325" s="59"/>
      <c r="HB325" s="59"/>
      <c r="HC325" s="59"/>
      <c r="HD325" s="59"/>
      <c r="HE325" s="59"/>
      <c r="HF325" s="59"/>
      <c r="HG325" s="59"/>
      <c r="HH325" s="59"/>
      <c r="HI325" s="59"/>
      <c r="HJ325" s="59"/>
      <c r="HK325" s="59"/>
      <c r="HL325" s="59"/>
      <c r="HM325" s="59"/>
      <c r="HN325" s="59"/>
      <c r="HO325" s="59"/>
      <c r="HP325" s="59"/>
      <c r="HQ325" s="59"/>
      <c r="HR325" s="59"/>
      <c r="HS325" s="59"/>
      <c r="HT325" s="59"/>
      <c r="HU325" s="59"/>
      <c r="HV325" s="59"/>
      <c r="HW325" s="59"/>
      <c r="HX325" s="59"/>
      <c r="HY325" s="59"/>
      <c r="HZ325" s="59"/>
    </row>
    <row r="326" spans="1:234" ht="10.5" customHeight="1">
      <c r="A326" s="467"/>
      <c r="B326" s="468"/>
      <c r="C326" s="292"/>
      <c r="D326" s="283">
        <v>23</v>
      </c>
      <c r="E326" s="87"/>
      <c r="F326" s="87"/>
      <c r="G326" s="87"/>
      <c r="H326" s="87"/>
      <c r="I326" s="87"/>
      <c r="J326" s="88"/>
      <c r="K326" s="89" t="s">
        <v>31</v>
      </c>
      <c r="L326" s="90">
        <v>7</v>
      </c>
      <c r="M326" s="91" t="s">
        <v>97</v>
      </c>
      <c r="N326" s="92">
        <v>19</v>
      </c>
      <c r="O326" s="212" t="s">
        <v>207</v>
      </c>
      <c r="P326" s="222"/>
      <c r="Q326" s="319"/>
      <c r="R326" s="93"/>
      <c r="S326" s="93"/>
      <c r="T326" s="94">
        <v>4</v>
      </c>
      <c r="U326" s="94"/>
      <c r="V326" s="90"/>
      <c r="W326" s="89"/>
      <c r="X326" s="92"/>
      <c r="Y326" s="182"/>
      <c r="Z326" s="184"/>
      <c r="AA326" s="306"/>
      <c r="AB326" s="442">
        <v>23</v>
      </c>
      <c r="AC326" s="349"/>
      <c r="AD326" s="349"/>
      <c r="AE326" s="349"/>
      <c r="AF326" s="349"/>
      <c r="AG326" s="349"/>
      <c r="AH326" s="349"/>
      <c r="AI326" s="306"/>
      <c r="AJ326" s="90">
        <v>7</v>
      </c>
      <c r="AK326" s="182"/>
      <c r="AL326" s="184"/>
      <c r="AM326" s="349"/>
      <c r="AN326" s="349"/>
      <c r="AO326" s="306"/>
      <c r="AP326" s="350"/>
      <c r="AQ326" s="490"/>
      <c r="AR326" s="95"/>
      <c r="AS326" s="95"/>
      <c r="AT326" s="95"/>
      <c r="AU326" s="95"/>
      <c r="AV326" s="95"/>
      <c r="AW326" s="95"/>
      <c r="AX326" s="95"/>
      <c r="AY326" s="95"/>
      <c r="AZ326" s="95"/>
      <c r="BA326" s="95"/>
      <c r="BB326" s="95"/>
      <c r="BC326" s="95"/>
      <c r="BD326" s="95"/>
      <c r="BE326" s="95"/>
      <c r="BF326" s="95"/>
      <c r="BG326" s="95"/>
      <c r="BH326" s="95"/>
      <c r="BI326" s="95"/>
      <c r="BJ326" s="95"/>
      <c r="BK326" s="95"/>
      <c r="BL326" s="95"/>
      <c r="BM326" s="95"/>
      <c r="BN326" s="95"/>
      <c r="BO326" s="95"/>
      <c r="BP326" s="95"/>
      <c r="BQ326" s="95"/>
      <c r="BR326" s="95"/>
      <c r="BS326" s="95"/>
      <c r="BT326" s="95"/>
      <c r="BU326" s="95"/>
      <c r="BV326" s="95"/>
      <c r="BW326" s="95"/>
      <c r="BX326" s="95"/>
      <c r="BY326" s="95"/>
      <c r="BZ326" s="95"/>
      <c r="CA326" s="95"/>
      <c r="CB326" s="95"/>
      <c r="CC326" s="95"/>
      <c r="CD326" s="95"/>
      <c r="CE326" s="95"/>
      <c r="CF326" s="95"/>
      <c r="CG326" s="95"/>
      <c r="CH326" s="95"/>
      <c r="CI326" s="95"/>
      <c r="CJ326" s="95"/>
      <c r="CK326" s="95"/>
      <c r="CL326" s="95"/>
      <c r="CM326" s="95"/>
      <c r="CN326" s="95"/>
      <c r="CO326" s="95"/>
      <c r="CP326" s="95"/>
      <c r="CQ326" s="95"/>
      <c r="CR326" s="95"/>
      <c r="CS326" s="95"/>
      <c r="CT326" s="95"/>
      <c r="CU326" s="95"/>
      <c r="CV326" s="95"/>
      <c r="CW326" s="95"/>
      <c r="CX326" s="95"/>
      <c r="CY326" s="95"/>
      <c r="CZ326" s="95"/>
      <c r="DA326" s="95"/>
      <c r="DB326" s="95"/>
      <c r="DC326" s="95"/>
      <c r="DD326" s="95"/>
      <c r="DE326" s="95"/>
      <c r="DF326" s="95"/>
      <c r="DG326" s="95"/>
      <c r="DH326" s="95"/>
      <c r="DI326" s="95"/>
      <c r="DJ326" s="95"/>
      <c r="DK326" s="95"/>
      <c r="DL326" s="95"/>
      <c r="DM326" s="95"/>
      <c r="DN326" s="95"/>
      <c r="DO326" s="95"/>
      <c r="DP326" s="95"/>
      <c r="DQ326" s="95"/>
      <c r="DR326" s="95"/>
      <c r="DS326" s="95"/>
      <c r="DT326" s="95"/>
      <c r="DU326" s="95"/>
      <c r="DV326" s="95"/>
      <c r="DW326" s="95"/>
      <c r="DX326" s="95"/>
      <c r="DY326" s="95"/>
      <c r="DZ326" s="95"/>
      <c r="EA326" s="95"/>
      <c r="EB326" s="95"/>
      <c r="EC326" s="95"/>
      <c r="ED326" s="95"/>
      <c r="EE326" s="95"/>
      <c r="EF326" s="95"/>
      <c r="EG326" s="95"/>
      <c r="EH326" s="95"/>
      <c r="EI326" s="95"/>
      <c r="EJ326" s="95"/>
      <c r="EK326" s="95"/>
      <c r="EL326" s="95"/>
      <c r="EM326" s="95"/>
      <c r="EN326" s="95"/>
      <c r="EO326" s="95"/>
      <c r="EP326" s="95"/>
      <c r="EQ326" s="95"/>
      <c r="ER326" s="95"/>
      <c r="ES326" s="95"/>
      <c r="ET326" s="95"/>
      <c r="EU326" s="95"/>
      <c r="EV326" s="95"/>
      <c r="EW326" s="95"/>
      <c r="EX326" s="95"/>
      <c r="EY326" s="95"/>
      <c r="EZ326" s="95"/>
      <c r="FA326" s="95"/>
      <c r="FB326" s="95"/>
      <c r="FC326" s="95"/>
      <c r="FD326" s="95"/>
      <c r="FE326" s="95"/>
      <c r="FF326" s="95"/>
      <c r="FG326" s="95"/>
      <c r="FH326" s="95"/>
      <c r="FI326" s="95"/>
      <c r="FJ326" s="95"/>
      <c r="FK326" s="95"/>
      <c r="FL326" s="95"/>
      <c r="FM326" s="95"/>
      <c r="FN326" s="95"/>
      <c r="FO326" s="95"/>
      <c r="FP326" s="95"/>
      <c r="FQ326" s="95"/>
      <c r="FR326" s="95"/>
      <c r="FS326" s="95"/>
      <c r="FT326" s="95"/>
      <c r="FU326" s="95"/>
      <c r="FV326" s="95"/>
      <c r="FW326" s="95"/>
      <c r="FX326" s="95"/>
      <c r="FY326" s="95"/>
      <c r="FZ326" s="95"/>
      <c r="GA326" s="95"/>
      <c r="GB326" s="95"/>
      <c r="GC326" s="95"/>
      <c r="GD326" s="95"/>
      <c r="GE326" s="95"/>
      <c r="GF326" s="95"/>
      <c r="GG326" s="95"/>
      <c r="GH326" s="95"/>
      <c r="GI326" s="95"/>
      <c r="GJ326" s="95"/>
      <c r="GK326" s="95"/>
      <c r="GL326" s="95"/>
      <c r="GM326" s="95"/>
      <c r="GN326" s="95"/>
      <c r="GO326" s="95"/>
      <c r="GP326" s="95"/>
      <c r="GQ326" s="95"/>
      <c r="GR326" s="95"/>
      <c r="GS326" s="95"/>
      <c r="GT326" s="95"/>
      <c r="GU326" s="95"/>
      <c r="GV326" s="95"/>
      <c r="GW326" s="95"/>
      <c r="GX326" s="95"/>
      <c r="GY326" s="95"/>
      <c r="GZ326" s="95"/>
      <c r="HA326" s="95"/>
      <c r="HB326" s="95"/>
      <c r="HC326" s="95"/>
      <c r="HD326" s="95"/>
      <c r="HE326" s="95"/>
      <c r="HF326" s="95"/>
      <c r="HG326" s="95"/>
      <c r="HH326" s="95"/>
      <c r="HI326" s="95"/>
      <c r="HJ326" s="95"/>
      <c r="HK326" s="95"/>
      <c r="HL326" s="95"/>
      <c r="HM326" s="95"/>
      <c r="HN326" s="95"/>
      <c r="HO326" s="95"/>
      <c r="HP326" s="95"/>
      <c r="HQ326" s="95"/>
      <c r="HR326" s="95"/>
      <c r="HS326" s="95"/>
      <c r="HT326" s="95"/>
      <c r="HU326" s="95"/>
      <c r="HV326" s="95"/>
      <c r="HW326" s="95"/>
      <c r="HX326" s="95"/>
      <c r="HY326" s="95"/>
      <c r="HZ326" s="95"/>
    </row>
    <row r="327" spans="1:234" s="95" customFormat="1" ht="10.5" customHeight="1">
      <c r="A327" s="463" t="s">
        <v>60</v>
      </c>
      <c r="B327" s="465">
        <f>B325+1</f>
        <v>38798</v>
      </c>
      <c r="C327" s="293">
        <f>SUM(D327:J328)</f>
        <v>100</v>
      </c>
      <c r="D327" s="284">
        <v>95</v>
      </c>
      <c r="E327" s="80">
        <v>5</v>
      </c>
      <c r="F327" s="80"/>
      <c r="G327" s="80"/>
      <c r="H327" s="80"/>
      <c r="I327" s="80"/>
      <c r="J327" s="81"/>
      <c r="K327" s="28" t="s">
        <v>565</v>
      </c>
      <c r="L327" s="30">
        <v>8</v>
      </c>
      <c r="M327" s="82" t="s">
        <v>100</v>
      </c>
      <c r="N327" s="83">
        <v>10</v>
      </c>
      <c r="O327" s="211" t="s">
        <v>29</v>
      </c>
      <c r="P327" s="221"/>
      <c r="Q327" s="318">
        <f>SUM(R327:R328,T327:T328)+SUM(S327:S328)*1.5+SUM(U327:U328)/3+SUM(V327:V328)*0.6</f>
        <v>21</v>
      </c>
      <c r="R327" s="70"/>
      <c r="S327" s="70"/>
      <c r="T327" s="29">
        <v>21</v>
      </c>
      <c r="U327" s="29"/>
      <c r="V327" s="30"/>
      <c r="W327" s="28">
        <v>128</v>
      </c>
      <c r="X327" s="83"/>
      <c r="Y327" s="140"/>
      <c r="Z327" s="185"/>
      <c r="AA327" s="34"/>
      <c r="AB327" s="32">
        <v>100</v>
      </c>
      <c r="AC327" s="33"/>
      <c r="AD327" s="33"/>
      <c r="AE327" s="33"/>
      <c r="AF327" s="33"/>
      <c r="AG327" s="33"/>
      <c r="AH327" s="33"/>
      <c r="AI327" s="34"/>
      <c r="AJ327" s="30"/>
      <c r="AK327" s="180">
        <v>45</v>
      </c>
      <c r="AL327" s="185">
        <v>61</v>
      </c>
      <c r="AM327" s="33">
        <v>57</v>
      </c>
      <c r="AN327" s="33">
        <v>56</v>
      </c>
      <c r="AO327" s="34">
        <f>AN327-AK327</f>
        <v>11</v>
      </c>
      <c r="AP327" s="352"/>
      <c r="AQ327" s="491"/>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c r="EQ327" s="59"/>
      <c r="ER327" s="59"/>
      <c r="ES327" s="59"/>
      <c r="ET327" s="59"/>
      <c r="EU327" s="59"/>
      <c r="EV327" s="59"/>
      <c r="EW327" s="59"/>
      <c r="EX327" s="59"/>
      <c r="EY327" s="59"/>
      <c r="EZ327" s="59"/>
      <c r="FA327" s="59"/>
      <c r="FB327" s="59"/>
      <c r="FC327" s="59"/>
      <c r="FD327" s="59"/>
      <c r="FE327" s="59"/>
      <c r="FF327" s="59"/>
      <c r="FG327" s="59"/>
      <c r="FH327" s="59"/>
      <c r="FI327" s="59"/>
      <c r="FJ327" s="59"/>
      <c r="FK327" s="59"/>
      <c r="FL327" s="59"/>
      <c r="FM327" s="59"/>
      <c r="FN327" s="59"/>
      <c r="FO327" s="59"/>
      <c r="FP327" s="59"/>
      <c r="FQ327" s="59"/>
      <c r="FR327" s="59"/>
      <c r="FS327" s="59"/>
      <c r="FT327" s="59"/>
      <c r="FU327" s="59"/>
      <c r="FV327" s="59"/>
      <c r="FW327" s="59"/>
      <c r="FX327" s="59"/>
      <c r="FY327" s="59"/>
      <c r="FZ327" s="59"/>
      <c r="GA327" s="59"/>
      <c r="GB327" s="59"/>
      <c r="GC327" s="59"/>
      <c r="GD327" s="59"/>
      <c r="GE327" s="59"/>
      <c r="GF327" s="59"/>
      <c r="GG327" s="59"/>
      <c r="GH327" s="59"/>
      <c r="GI327" s="59"/>
      <c r="GJ327" s="59"/>
      <c r="GK327" s="59"/>
      <c r="GL327" s="59"/>
      <c r="GM327" s="59"/>
      <c r="GN327" s="59"/>
      <c r="GO327" s="59"/>
      <c r="GP327" s="59"/>
      <c r="GQ327" s="59"/>
      <c r="GR327" s="59"/>
      <c r="GS327" s="59"/>
      <c r="GT327" s="59"/>
      <c r="GU327" s="59"/>
      <c r="GV327" s="59"/>
      <c r="GW327" s="59"/>
      <c r="GX327" s="59"/>
      <c r="GY327" s="59"/>
      <c r="GZ327" s="59"/>
      <c r="HA327" s="59"/>
      <c r="HB327" s="59"/>
      <c r="HC327" s="59"/>
      <c r="HD327" s="59"/>
      <c r="HE327" s="59"/>
      <c r="HF327" s="59"/>
      <c r="HG327" s="59"/>
      <c r="HH327" s="59"/>
      <c r="HI327" s="59"/>
      <c r="HJ327" s="59"/>
      <c r="HK327" s="59"/>
      <c r="HL327" s="59"/>
      <c r="HM327" s="59"/>
      <c r="HN327" s="59"/>
      <c r="HO327" s="59"/>
      <c r="HP327" s="59"/>
      <c r="HQ327" s="59"/>
      <c r="HR327" s="59"/>
      <c r="HS327" s="59"/>
      <c r="HT327" s="59"/>
      <c r="HU327" s="59"/>
      <c r="HV327" s="59"/>
      <c r="HW327" s="59"/>
      <c r="HX327" s="59"/>
      <c r="HY327" s="59"/>
      <c r="HZ327" s="59"/>
    </row>
    <row r="328" spans="1:234" ht="10.5" customHeight="1">
      <c r="A328" s="467"/>
      <c r="B328" s="468"/>
      <c r="C328" s="294"/>
      <c r="D328" s="283"/>
      <c r="E328" s="87"/>
      <c r="F328" s="87"/>
      <c r="G328" s="87"/>
      <c r="H328" s="87"/>
      <c r="I328" s="87"/>
      <c r="J328" s="88"/>
      <c r="K328" s="89"/>
      <c r="L328" s="90"/>
      <c r="M328" s="91"/>
      <c r="N328" s="92"/>
      <c r="O328" s="212"/>
      <c r="P328" s="222"/>
      <c r="Q328" s="319"/>
      <c r="R328" s="93"/>
      <c r="S328" s="93"/>
      <c r="T328" s="94"/>
      <c r="U328" s="94"/>
      <c r="V328" s="90"/>
      <c r="W328" s="89"/>
      <c r="X328" s="92"/>
      <c r="Y328" s="182"/>
      <c r="Z328" s="184"/>
      <c r="AA328" s="306"/>
      <c r="AB328" s="442"/>
      <c r="AC328" s="349"/>
      <c r="AD328" s="349"/>
      <c r="AE328" s="349"/>
      <c r="AF328" s="349"/>
      <c r="AG328" s="349"/>
      <c r="AH328" s="349"/>
      <c r="AI328" s="306"/>
      <c r="AJ328" s="90">
        <v>6</v>
      </c>
      <c r="AK328" s="182"/>
      <c r="AL328" s="184"/>
      <c r="AM328" s="349"/>
      <c r="AN328" s="349"/>
      <c r="AO328" s="306"/>
      <c r="AP328" s="350"/>
      <c r="AQ328" s="490"/>
      <c r="AR328" s="95"/>
      <c r="AS328" s="95"/>
      <c r="AT328" s="95"/>
      <c r="AU328" s="95"/>
      <c r="AV328" s="95"/>
      <c r="AW328" s="95"/>
      <c r="AX328" s="95"/>
      <c r="AY328" s="95"/>
      <c r="AZ328" s="95"/>
      <c r="BA328" s="95"/>
      <c r="BB328" s="95"/>
      <c r="BC328" s="95"/>
      <c r="BD328" s="95"/>
      <c r="BE328" s="95"/>
      <c r="BF328" s="95"/>
      <c r="BG328" s="95"/>
      <c r="BH328" s="95"/>
      <c r="BI328" s="95"/>
      <c r="BJ328" s="95"/>
      <c r="BK328" s="95"/>
      <c r="BL328" s="95"/>
      <c r="BM328" s="95"/>
      <c r="BN328" s="95"/>
      <c r="BO328" s="95"/>
      <c r="BP328" s="95"/>
      <c r="BQ328" s="95"/>
      <c r="BR328" s="95"/>
      <c r="BS328" s="95"/>
      <c r="BT328" s="95"/>
      <c r="BU328" s="95"/>
      <c r="BV328" s="95"/>
      <c r="BW328" s="95"/>
      <c r="BX328" s="95"/>
      <c r="BY328" s="95"/>
      <c r="BZ328" s="95"/>
      <c r="CA328" s="95"/>
      <c r="CB328" s="95"/>
      <c r="CC328" s="95"/>
      <c r="CD328" s="95"/>
      <c r="CE328" s="95"/>
      <c r="CF328" s="95"/>
      <c r="CG328" s="95"/>
      <c r="CH328" s="95"/>
      <c r="CI328" s="95"/>
      <c r="CJ328" s="95"/>
      <c r="CK328" s="95"/>
      <c r="CL328" s="95"/>
      <c r="CM328" s="95"/>
      <c r="CN328" s="95"/>
      <c r="CO328" s="95"/>
      <c r="CP328" s="95"/>
      <c r="CQ328" s="95"/>
      <c r="CR328" s="95"/>
      <c r="CS328" s="95"/>
      <c r="CT328" s="95"/>
      <c r="CU328" s="95"/>
      <c r="CV328" s="95"/>
      <c r="CW328" s="95"/>
      <c r="CX328" s="95"/>
      <c r="CY328" s="95"/>
      <c r="CZ328" s="95"/>
      <c r="DA328" s="95"/>
      <c r="DB328" s="95"/>
      <c r="DC328" s="95"/>
      <c r="DD328" s="95"/>
      <c r="DE328" s="95"/>
      <c r="DF328" s="95"/>
      <c r="DG328" s="95"/>
      <c r="DH328" s="95"/>
      <c r="DI328" s="95"/>
      <c r="DJ328" s="95"/>
      <c r="DK328" s="95"/>
      <c r="DL328" s="95"/>
      <c r="DM328" s="95"/>
      <c r="DN328" s="95"/>
      <c r="DO328" s="95"/>
      <c r="DP328" s="95"/>
      <c r="DQ328" s="95"/>
      <c r="DR328" s="95"/>
      <c r="DS328" s="95"/>
      <c r="DT328" s="95"/>
      <c r="DU328" s="95"/>
      <c r="DV328" s="95"/>
      <c r="DW328" s="95"/>
      <c r="DX328" s="95"/>
      <c r="DY328" s="95"/>
      <c r="DZ328" s="95"/>
      <c r="EA328" s="95"/>
      <c r="EB328" s="95"/>
      <c r="EC328" s="95"/>
      <c r="ED328" s="95"/>
      <c r="EE328" s="95"/>
      <c r="EF328" s="95"/>
      <c r="EG328" s="95"/>
      <c r="EH328" s="95"/>
      <c r="EI328" s="95"/>
      <c r="EJ328" s="95"/>
      <c r="EK328" s="95"/>
      <c r="EL328" s="95"/>
      <c r="EM328" s="95"/>
      <c r="EN328" s="95"/>
      <c r="EO328" s="95"/>
      <c r="EP328" s="95"/>
      <c r="EQ328" s="95"/>
      <c r="ER328" s="95"/>
      <c r="ES328" s="95"/>
      <c r="ET328" s="95"/>
      <c r="EU328" s="95"/>
      <c r="EV328" s="95"/>
      <c r="EW328" s="95"/>
      <c r="EX328" s="95"/>
      <c r="EY328" s="95"/>
      <c r="EZ328" s="95"/>
      <c r="FA328" s="95"/>
      <c r="FB328" s="95"/>
      <c r="FC328" s="95"/>
      <c r="FD328" s="95"/>
      <c r="FE328" s="95"/>
      <c r="FF328" s="95"/>
      <c r="FG328" s="95"/>
      <c r="FH328" s="95"/>
      <c r="FI328" s="95"/>
      <c r="FJ328" s="95"/>
      <c r="FK328" s="95"/>
      <c r="FL328" s="95"/>
      <c r="FM328" s="95"/>
      <c r="FN328" s="95"/>
      <c r="FO328" s="95"/>
      <c r="FP328" s="95"/>
      <c r="FQ328" s="95"/>
      <c r="FR328" s="95"/>
      <c r="FS328" s="95"/>
      <c r="FT328" s="95"/>
      <c r="FU328" s="95"/>
      <c r="FV328" s="95"/>
      <c r="FW328" s="95"/>
      <c r="FX328" s="95"/>
      <c r="FY328" s="95"/>
      <c r="FZ328" s="95"/>
      <c r="GA328" s="95"/>
      <c r="GB328" s="95"/>
      <c r="GC328" s="95"/>
      <c r="GD328" s="95"/>
      <c r="GE328" s="95"/>
      <c r="GF328" s="95"/>
      <c r="GG328" s="95"/>
      <c r="GH328" s="95"/>
      <c r="GI328" s="95"/>
      <c r="GJ328" s="95"/>
      <c r="GK328" s="95"/>
      <c r="GL328" s="95"/>
      <c r="GM328" s="95"/>
      <c r="GN328" s="95"/>
      <c r="GO328" s="95"/>
      <c r="GP328" s="95"/>
      <c r="GQ328" s="95"/>
      <c r="GR328" s="95"/>
      <c r="GS328" s="95"/>
      <c r="GT328" s="95"/>
      <c r="GU328" s="95"/>
      <c r="GV328" s="95"/>
      <c r="GW328" s="95"/>
      <c r="GX328" s="95"/>
      <c r="GY328" s="95"/>
      <c r="GZ328" s="95"/>
      <c r="HA328" s="95"/>
      <c r="HB328" s="95"/>
      <c r="HC328" s="95"/>
      <c r="HD328" s="95"/>
      <c r="HE328" s="95"/>
      <c r="HF328" s="95"/>
      <c r="HG328" s="95"/>
      <c r="HH328" s="95"/>
      <c r="HI328" s="95"/>
      <c r="HJ328" s="95"/>
      <c r="HK328" s="95"/>
      <c r="HL328" s="95"/>
      <c r="HM328" s="95"/>
      <c r="HN328" s="95"/>
      <c r="HO328" s="95"/>
      <c r="HP328" s="95"/>
      <c r="HQ328" s="95"/>
      <c r="HR328" s="95"/>
      <c r="HS328" s="95"/>
      <c r="HT328" s="95"/>
      <c r="HU328" s="95"/>
      <c r="HV328" s="95"/>
      <c r="HW328" s="95"/>
      <c r="HX328" s="95"/>
      <c r="HY328" s="95"/>
      <c r="HZ328" s="95"/>
    </row>
    <row r="329" spans="1:234" s="95" customFormat="1" ht="10.5" customHeight="1">
      <c r="A329" s="463" t="s">
        <v>61</v>
      </c>
      <c r="B329" s="465">
        <f>B327+1</f>
        <v>38799</v>
      </c>
      <c r="C329" s="293">
        <f>SUM(D329:J330)</f>
        <v>55</v>
      </c>
      <c r="D329" s="285">
        <v>50</v>
      </c>
      <c r="E329" s="96">
        <v>5</v>
      </c>
      <c r="F329" s="80"/>
      <c r="G329" s="80"/>
      <c r="H329" s="80"/>
      <c r="I329" s="96"/>
      <c r="J329" s="81"/>
      <c r="K329" s="28" t="s">
        <v>98</v>
      </c>
      <c r="L329" s="99">
        <v>8</v>
      </c>
      <c r="M329" s="82" t="s">
        <v>100</v>
      </c>
      <c r="N329" s="83">
        <v>11</v>
      </c>
      <c r="O329" s="213" t="s">
        <v>29</v>
      </c>
      <c r="P329" s="221"/>
      <c r="Q329" s="318">
        <f>SUM(R329:R330,T329:T330)+SUM(S329:S330)*1.5+SUM(U329:U330)/3+SUM(V329:V330)*0.6</f>
        <v>11</v>
      </c>
      <c r="R329" s="70"/>
      <c r="S329" s="70"/>
      <c r="T329" s="29">
        <v>11</v>
      </c>
      <c r="U329" s="29"/>
      <c r="V329" s="30"/>
      <c r="W329" s="28"/>
      <c r="X329" s="83"/>
      <c r="Y329" s="140"/>
      <c r="Z329" s="185"/>
      <c r="AA329" s="34"/>
      <c r="AB329" s="32">
        <v>55</v>
      </c>
      <c r="AC329" s="33"/>
      <c r="AD329" s="33"/>
      <c r="AE329" s="33"/>
      <c r="AF329" s="33"/>
      <c r="AG329" s="33"/>
      <c r="AH329" s="33"/>
      <c r="AI329" s="34"/>
      <c r="AJ329" s="30" t="s">
        <v>548</v>
      </c>
      <c r="AK329" s="180" t="s">
        <v>99</v>
      </c>
      <c r="AL329" s="185"/>
      <c r="AM329" s="33"/>
      <c r="AN329" s="33"/>
      <c r="AO329" s="34"/>
      <c r="AP329" s="352"/>
      <c r="AQ329" s="491" t="s">
        <v>612</v>
      </c>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c r="EQ329" s="59"/>
      <c r="ER329" s="59"/>
      <c r="ES329" s="59"/>
      <c r="ET329" s="59"/>
      <c r="EU329" s="59"/>
      <c r="EV329" s="59"/>
      <c r="EW329" s="59"/>
      <c r="EX329" s="59"/>
      <c r="EY329" s="59"/>
      <c r="EZ329" s="59"/>
      <c r="FA329" s="59"/>
      <c r="FB329" s="59"/>
      <c r="FC329" s="59"/>
      <c r="FD329" s="59"/>
      <c r="FE329" s="59"/>
      <c r="FF329" s="59"/>
      <c r="FG329" s="59"/>
      <c r="FH329" s="59"/>
      <c r="FI329" s="59"/>
      <c r="FJ329" s="59"/>
      <c r="FK329" s="59"/>
      <c r="FL329" s="59"/>
      <c r="FM329" s="59"/>
      <c r="FN329" s="59"/>
      <c r="FO329" s="59"/>
      <c r="FP329" s="59"/>
      <c r="FQ329" s="59"/>
      <c r="FR329" s="59"/>
      <c r="FS329" s="59"/>
      <c r="FT329" s="59"/>
      <c r="FU329" s="59"/>
      <c r="FV329" s="59"/>
      <c r="FW329" s="59"/>
      <c r="FX329" s="59"/>
      <c r="FY329" s="59"/>
      <c r="FZ329" s="59"/>
      <c r="GA329" s="59"/>
      <c r="GB329" s="59"/>
      <c r="GC329" s="59"/>
      <c r="GD329" s="59"/>
      <c r="GE329" s="59"/>
      <c r="GF329" s="59"/>
      <c r="GG329" s="59"/>
      <c r="GH329" s="59"/>
      <c r="GI329" s="59"/>
      <c r="GJ329" s="59"/>
      <c r="GK329" s="59"/>
      <c r="GL329" s="59"/>
      <c r="GM329" s="59"/>
      <c r="GN329" s="59"/>
      <c r="GO329" s="59"/>
      <c r="GP329" s="59"/>
      <c r="GQ329" s="59"/>
      <c r="GR329" s="59"/>
      <c r="GS329" s="59"/>
      <c r="GT329" s="59"/>
      <c r="GU329" s="59"/>
      <c r="GV329" s="59"/>
      <c r="GW329" s="59"/>
      <c r="GX329" s="59"/>
      <c r="GY329" s="59"/>
      <c r="GZ329" s="59"/>
      <c r="HA329" s="59"/>
      <c r="HB329" s="59"/>
      <c r="HC329" s="59"/>
      <c r="HD329" s="59"/>
      <c r="HE329" s="59"/>
      <c r="HF329" s="59"/>
      <c r="HG329" s="59"/>
      <c r="HH329" s="59"/>
      <c r="HI329" s="59"/>
      <c r="HJ329" s="59"/>
      <c r="HK329" s="59"/>
      <c r="HL329" s="59"/>
      <c r="HM329" s="59"/>
      <c r="HN329" s="59"/>
      <c r="HO329" s="59"/>
      <c r="HP329" s="59"/>
      <c r="HQ329" s="59"/>
      <c r="HR329" s="59"/>
      <c r="HS329" s="59"/>
      <c r="HT329" s="59"/>
      <c r="HU329" s="59"/>
      <c r="HV329" s="59"/>
      <c r="HW329" s="59"/>
      <c r="HX329" s="59"/>
      <c r="HY329" s="59"/>
      <c r="HZ329" s="59"/>
    </row>
    <row r="330" spans="1:234" ht="10.5" customHeight="1">
      <c r="A330" s="467"/>
      <c r="B330" s="468"/>
      <c r="C330" s="294"/>
      <c r="D330" s="286"/>
      <c r="E330" s="97"/>
      <c r="F330" s="87"/>
      <c r="G330" s="87"/>
      <c r="H330" s="87"/>
      <c r="I330" s="97"/>
      <c r="J330" s="88"/>
      <c r="K330" s="89"/>
      <c r="L330" s="101"/>
      <c r="M330" s="91"/>
      <c r="N330" s="92"/>
      <c r="O330" s="212"/>
      <c r="P330" s="222"/>
      <c r="Q330" s="319"/>
      <c r="R330" s="93"/>
      <c r="S330" s="93"/>
      <c r="T330" s="94"/>
      <c r="U330" s="94"/>
      <c r="V330" s="90"/>
      <c r="W330" s="89"/>
      <c r="X330" s="92"/>
      <c r="Y330" s="182"/>
      <c r="Z330" s="184"/>
      <c r="AA330" s="306"/>
      <c r="AB330" s="442"/>
      <c r="AC330" s="349"/>
      <c r="AD330" s="349"/>
      <c r="AE330" s="349"/>
      <c r="AF330" s="349"/>
      <c r="AG330" s="349"/>
      <c r="AH330" s="349"/>
      <c r="AI330" s="306"/>
      <c r="AJ330" s="90">
        <v>7</v>
      </c>
      <c r="AK330" s="182"/>
      <c r="AL330" s="184"/>
      <c r="AM330" s="349"/>
      <c r="AN330" s="349"/>
      <c r="AO330" s="306"/>
      <c r="AP330" s="350"/>
      <c r="AQ330" s="490"/>
      <c r="AR330" s="95"/>
      <c r="AS330" s="95"/>
      <c r="AT330" s="95"/>
      <c r="AU330" s="95"/>
      <c r="AV330" s="95"/>
      <c r="AW330" s="95"/>
      <c r="AX330" s="95"/>
      <c r="AY330" s="95"/>
      <c r="AZ330" s="95"/>
      <c r="BA330" s="95"/>
      <c r="BB330" s="95"/>
      <c r="BC330" s="95"/>
      <c r="BD330" s="95"/>
      <c r="BE330" s="95"/>
      <c r="BF330" s="95"/>
      <c r="BG330" s="95"/>
      <c r="BH330" s="95"/>
      <c r="BI330" s="95"/>
      <c r="BJ330" s="95"/>
      <c r="BK330" s="95"/>
      <c r="BL330" s="95"/>
      <c r="BM330" s="95"/>
      <c r="BN330" s="95"/>
      <c r="BO330" s="95"/>
      <c r="BP330" s="95"/>
      <c r="BQ330" s="95"/>
      <c r="BR330" s="95"/>
      <c r="BS330" s="95"/>
      <c r="BT330" s="95"/>
      <c r="BU330" s="95"/>
      <c r="BV330" s="95"/>
      <c r="BW330" s="95"/>
      <c r="BX330" s="95"/>
      <c r="BY330" s="95"/>
      <c r="BZ330" s="95"/>
      <c r="CA330" s="95"/>
      <c r="CB330" s="95"/>
      <c r="CC330" s="95"/>
      <c r="CD330" s="95"/>
      <c r="CE330" s="95"/>
      <c r="CF330" s="95"/>
      <c r="CG330" s="95"/>
      <c r="CH330" s="95"/>
      <c r="CI330" s="95"/>
      <c r="CJ330" s="95"/>
      <c r="CK330" s="95"/>
      <c r="CL330" s="95"/>
      <c r="CM330" s="95"/>
      <c r="CN330" s="95"/>
      <c r="CO330" s="95"/>
      <c r="CP330" s="95"/>
      <c r="CQ330" s="95"/>
      <c r="CR330" s="95"/>
      <c r="CS330" s="95"/>
      <c r="CT330" s="95"/>
      <c r="CU330" s="95"/>
      <c r="CV330" s="95"/>
      <c r="CW330" s="95"/>
      <c r="CX330" s="95"/>
      <c r="CY330" s="95"/>
      <c r="CZ330" s="95"/>
      <c r="DA330" s="95"/>
      <c r="DB330" s="95"/>
      <c r="DC330" s="95"/>
      <c r="DD330" s="95"/>
      <c r="DE330" s="95"/>
      <c r="DF330" s="95"/>
      <c r="DG330" s="95"/>
      <c r="DH330" s="95"/>
      <c r="DI330" s="95"/>
      <c r="DJ330" s="95"/>
      <c r="DK330" s="95"/>
      <c r="DL330" s="95"/>
      <c r="DM330" s="95"/>
      <c r="DN330" s="95"/>
      <c r="DO330" s="95"/>
      <c r="DP330" s="95"/>
      <c r="DQ330" s="95"/>
      <c r="DR330" s="95"/>
      <c r="DS330" s="95"/>
      <c r="DT330" s="95"/>
      <c r="DU330" s="95"/>
      <c r="DV330" s="95"/>
      <c r="DW330" s="95"/>
      <c r="DX330" s="95"/>
      <c r="DY330" s="95"/>
      <c r="DZ330" s="95"/>
      <c r="EA330" s="95"/>
      <c r="EB330" s="95"/>
      <c r="EC330" s="95"/>
      <c r="ED330" s="95"/>
      <c r="EE330" s="95"/>
      <c r="EF330" s="95"/>
      <c r="EG330" s="95"/>
      <c r="EH330" s="95"/>
      <c r="EI330" s="95"/>
      <c r="EJ330" s="95"/>
      <c r="EK330" s="95"/>
      <c r="EL330" s="95"/>
      <c r="EM330" s="95"/>
      <c r="EN330" s="95"/>
      <c r="EO330" s="95"/>
      <c r="EP330" s="95"/>
      <c r="EQ330" s="95"/>
      <c r="ER330" s="95"/>
      <c r="ES330" s="95"/>
      <c r="ET330" s="95"/>
      <c r="EU330" s="95"/>
      <c r="EV330" s="95"/>
      <c r="EW330" s="95"/>
      <c r="EX330" s="95"/>
      <c r="EY330" s="95"/>
      <c r="EZ330" s="95"/>
      <c r="FA330" s="95"/>
      <c r="FB330" s="95"/>
      <c r="FC330" s="95"/>
      <c r="FD330" s="95"/>
      <c r="FE330" s="95"/>
      <c r="FF330" s="95"/>
      <c r="FG330" s="95"/>
      <c r="FH330" s="95"/>
      <c r="FI330" s="95"/>
      <c r="FJ330" s="95"/>
      <c r="FK330" s="95"/>
      <c r="FL330" s="95"/>
      <c r="FM330" s="95"/>
      <c r="FN330" s="95"/>
      <c r="FO330" s="95"/>
      <c r="FP330" s="95"/>
      <c r="FQ330" s="95"/>
      <c r="FR330" s="95"/>
      <c r="FS330" s="95"/>
      <c r="FT330" s="95"/>
      <c r="FU330" s="95"/>
      <c r="FV330" s="95"/>
      <c r="FW330" s="95"/>
      <c r="FX330" s="95"/>
      <c r="FY330" s="95"/>
      <c r="FZ330" s="95"/>
      <c r="GA330" s="95"/>
      <c r="GB330" s="95"/>
      <c r="GC330" s="95"/>
      <c r="GD330" s="95"/>
      <c r="GE330" s="95"/>
      <c r="GF330" s="95"/>
      <c r="GG330" s="95"/>
      <c r="GH330" s="95"/>
      <c r="GI330" s="95"/>
      <c r="GJ330" s="95"/>
      <c r="GK330" s="95"/>
      <c r="GL330" s="95"/>
      <c r="GM330" s="95"/>
      <c r="GN330" s="95"/>
      <c r="GO330" s="95"/>
      <c r="GP330" s="95"/>
      <c r="GQ330" s="95"/>
      <c r="GR330" s="95"/>
      <c r="GS330" s="95"/>
      <c r="GT330" s="95"/>
      <c r="GU330" s="95"/>
      <c r="GV330" s="95"/>
      <c r="GW330" s="95"/>
      <c r="GX330" s="95"/>
      <c r="GY330" s="95"/>
      <c r="GZ330" s="95"/>
      <c r="HA330" s="95"/>
      <c r="HB330" s="95"/>
      <c r="HC330" s="95"/>
      <c r="HD330" s="95"/>
      <c r="HE330" s="95"/>
      <c r="HF330" s="95"/>
      <c r="HG330" s="95"/>
      <c r="HH330" s="95"/>
      <c r="HI330" s="95"/>
      <c r="HJ330" s="95"/>
      <c r="HK330" s="95"/>
      <c r="HL330" s="95"/>
      <c r="HM330" s="95"/>
      <c r="HN330" s="95"/>
      <c r="HO330" s="95"/>
      <c r="HP330" s="95"/>
      <c r="HQ330" s="95"/>
      <c r="HR330" s="95"/>
      <c r="HS330" s="95"/>
      <c r="HT330" s="95"/>
      <c r="HU330" s="95"/>
      <c r="HV330" s="95"/>
      <c r="HW330" s="95"/>
      <c r="HX330" s="95"/>
      <c r="HY330" s="95"/>
      <c r="HZ330" s="95"/>
    </row>
    <row r="331" spans="1:234" s="95" customFormat="1" ht="10.5" customHeight="1">
      <c r="A331" s="463" t="s">
        <v>62</v>
      </c>
      <c r="B331" s="465">
        <f>B329+1</f>
        <v>38800</v>
      </c>
      <c r="C331" s="293">
        <f>SUM(D331:J332)</f>
        <v>51</v>
      </c>
      <c r="D331" s="285">
        <v>16</v>
      </c>
      <c r="E331" s="96"/>
      <c r="F331" s="80"/>
      <c r="G331" s="80"/>
      <c r="H331" s="80"/>
      <c r="I331" s="80"/>
      <c r="J331" s="98"/>
      <c r="K331" s="28" t="s">
        <v>565</v>
      </c>
      <c r="L331" s="30">
        <v>8</v>
      </c>
      <c r="M331" s="82" t="s">
        <v>131</v>
      </c>
      <c r="N331" s="83">
        <v>8</v>
      </c>
      <c r="O331" s="211" t="s">
        <v>50</v>
      </c>
      <c r="P331" s="221"/>
      <c r="Q331" s="318">
        <f>SUM(R331:R332,T331:T332)+SUM(S331:S332)*1.5+SUM(U331:U332)/3+SUM(V331:V332)*0.6</f>
        <v>11.5</v>
      </c>
      <c r="R331" s="70"/>
      <c r="S331" s="70"/>
      <c r="T331" s="29">
        <v>3</v>
      </c>
      <c r="U331" s="29"/>
      <c r="V331" s="30"/>
      <c r="W331" s="28">
        <v>119</v>
      </c>
      <c r="X331" s="83"/>
      <c r="Y331" s="180"/>
      <c r="Z331" s="307"/>
      <c r="AA331" s="54"/>
      <c r="AB331" s="38">
        <v>16</v>
      </c>
      <c r="AC331" s="37"/>
      <c r="AD331" s="37"/>
      <c r="AE331" s="37"/>
      <c r="AF331" s="37"/>
      <c r="AG331" s="37"/>
      <c r="AH331" s="37"/>
      <c r="AI331" s="54"/>
      <c r="AJ331" s="30"/>
      <c r="AK331" s="180">
        <v>50</v>
      </c>
      <c r="AL331" s="185">
        <v>63</v>
      </c>
      <c r="AM331" s="33">
        <v>58</v>
      </c>
      <c r="AN331" s="33">
        <v>57</v>
      </c>
      <c r="AO331" s="34">
        <f>AN331-AK331</f>
        <v>7</v>
      </c>
      <c r="AP331" s="352"/>
      <c r="AQ331" s="491" t="s">
        <v>619</v>
      </c>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c r="EQ331" s="59"/>
      <c r="ER331" s="59"/>
      <c r="ES331" s="59"/>
      <c r="ET331" s="59"/>
      <c r="EU331" s="59"/>
      <c r="EV331" s="59"/>
      <c r="EW331" s="59"/>
      <c r="EX331" s="59"/>
      <c r="EY331" s="59"/>
      <c r="EZ331" s="59"/>
      <c r="FA331" s="59"/>
      <c r="FB331" s="59"/>
      <c r="FC331" s="59"/>
      <c r="FD331" s="59"/>
      <c r="FE331" s="59"/>
      <c r="FF331" s="59"/>
      <c r="FG331" s="59"/>
      <c r="FH331" s="59"/>
      <c r="FI331" s="59"/>
      <c r="FJ331" s="59"/>
      <c r="FK331" s="59"/>
      <c r="FL331" s="59"/>
      <c r="FM331" s="59"/>
      <c r="FN331" s="59"/>
      <c r="FO331" s="59"/>
      <c r="FP331" s="59"/>
      <c r="FQ331" s="59"/>
      <c r="FR331" s="59"/>
      <c r="FS331" s="59"/>
      <c r="FT331" s="59"/>
      <c r="FU331" s="59"/>
      <c r="FV331" s="59"/>
      <c r="FW331" s="59"/>
      <c r="FX331" s="59"/>
      <c r="FY331" s="59"/>
      <c r="FZ331" s="59"/>
      <c r="GA331" s="59"/>
      <c r="GB331" s="59"/>
      <c r="GC331" s="59"/>
      <c r="GD331" s="59"/>
      <c r="GE331" s="59"/>
      <c r="GF331" s="59"/>
      <c r="GG331" s="59"/>
      <c r="GH331" s="59"/>
      <c r="GI331" s="59"/>
      <c r="GJ331" s="59"/>
      <c r="GK331" s="59"/>
      <c r="GL331" s="59"/>
      <c r="GM331" s="59"/>
      <c r="GN331" s="59"/>
      <c r="GO331" s="59"/>
      <c r="GP331" s="59"/>
      <c r="GQ331" s="59"/>
      <c r="GR331" s="59"/>
      <c r="GS331" s="59"/>
      <c r="GT331" s="59"/>
      <c r="GU331" s="59"/>
      <c r="GV331" s="59"/>
      <c r="GW331" s="59"/>
      <c r="GX331" s="59"/>
      <c r="GY331" s="59"/>
      <c r="GZ331" s="59"/>
      <c r="HA331" s="59"/>
      <c r="HB331" s="59"/>
      <c r="HC331" s="59"/>
      <c r="HD331" s="59"/>
      <c r="HE331" s="59"/>
      <c r="HF331" s="59"/>
      <c r="HG331" s="59"/>
      <c r="HH331" s="59"/>
      <c r="HI331" s="59"/>
      <c r="HJ331" s="59"/>
      <c r="HK331" s="59"/>
      <c r="HL331" s="59"/>
      <c r="HM331" s="59"/>
      <c r="HN331" s="59"/>
      <c r="HO331" s="59"/>
      <c r="HP331" s="59"/>
      <c r="HQ331" s="59"/>
      <c r="HR331" s="59"/>
      <c r="HS331" s="59"/>
      <c r="HT331" s="59"/>
      <c r="HU331" s="59"/>
      <c r="HV331" s="59"/>
      <c r="HW331" s="59"/>
      <c r="HX331" s="59"/>
      <c r="HY331" s="59"/>
      <c r="HZ331" s="59"/>
    </row>
    <row r="332" spans="1:234" ht="10.5" customHeight="1">
      <c r="A332" s="467"/>
      <c r="B332" s="468"/>
      <c r="C332" s="294"/>
      <c r="D332" s="286">
        <v>35</v>
      </c>
      <c r="E332" s="97"/>
      <c r="F332" s="87"/>
      <c r="G332" s="87"/>
      <c r="H332" s="87"/>
      <c r="I332" s="87"/>
      <c r="J332" s="100"/>
      <c r="K332" s="89" t="s">
        <v>260</v>
      </c>
      <c r="L332" s="90">
        <v>9</v>
      </c>
      <c r="M332" s="91" t="s">
        <v>97</v>
      </c>
      <c r="N332" s="92">
        <v>17</v>
      </c>
      <c r="O332" s="212" t="s">
        <v>64</v>
      </c>
      <c r="P332" s="222"/>
      <c r="Q332" s="319"/>
      <c r="R332" s="93"/>
      <c r="S332" s="93">
        <v>5</v>
      </c>
      <c r="T332" s="94">
        <v>1</v>
      </c>
      <c r="U332" s="94"/>
      <c r="V332" s="90"/>
      <c r="W332" s="89">
        <v>120</v>
      </c>
      <c r="X332" s="92"/>
      <c r="Y332" s="182"/>
      <c r="Z332" s="184"/>
      <c r="AA332" s="309">
        <v>4</v>
      </c>
      <c r="AB332" s="443">
        <v>5</v>
      </c>
      <c r="AC332" s="444">
        <v>30</v>
      </c>
      <c r="AD332" s="444"/>
      <c r="AE332" s="444"/>
      <c r="AF332" s="444"/>
      <c r="AG332" s="444"/>
      <c r="AH332" s="444"/>
      <c r="AI332" s="309"/>
      <c r="AJ332" s="90">
        <v>7</v>
      </c>
      <c r="AK332" s="182"/>
      <c r="AL332" s="184"/>
      <c r="AM332" s="349"/>
      <c r="AN332" s="349"/>
      <c r="AO332" s="306"/>
      <c r="AP332" s="350"/>
      <c r="AQ332" s="490"/>
      <c r="AR332" s="95"/>
      <c r="AS332" s="95"/>
      <c r="AT332" s="95"/>
      <c r="AU332" s="95"/>
      <c r="AV332" s="95"/>
      <c r="AW332" s="95"/>
      <c r="AX332" s="95"/>
      <c r="AY332" s="95"/>
      <c r="AZ332" s="95"/>
      <c r="BA332" s="95"/>
      <c r="BB332" s="95"/>
      <c r="BC332" s="95"/>
      <c r="BD332" s="95"/>
      <c r="BE332" s="95"/>
      <c r="BF332" s="95"/>
      <c r="BG332" s="95"/>
      <c r="BH332" s="95"/>
      <c r="BI332" s="95"/>
      <c r="BJ332" s="95"/>
      <c r="BK332" s="95"/>
      <c r="BL332" s="95"/>
      <c r="BM332" s="95"/>
      <c r="BN332" s="95"/>
      <c r="BO332" s="95"/>
      <c r="BP332" s="95"/>
      <c r="BQ332" s="95"/>
      <c r="BR332" s="95"/>
      <c r="BS332" s="95"/>
      <c r="BT332" s="95"/>
      <c r="BU332" s="95"/>
      <c r="BV332" s="95"/>
      <c r="BW332" s="95"/>
      <c r="BX332" s="95"/>
      <c r="BY332" s="95"/>
      <c r="BZ332" s="95"/>
      <c r="CA332" s="95"/>
      <c r="CB332" s="95"/>
      <c r="CC332" s="95"/>
      <c r="CD332" s="95"/>
      <c r="CE332" s="95"/>
      <c r="CF332" s="95"/>
      <c r="CG332" s="95"/>
      <c r="CH332" s="95"/>
      <c r="CI332" s="95"/>
      <c r="CJ332" s="95"/>
      <c r="CK332" s="95"/>
      <c r="CL332" s="95"/>
      <c r="CM332" s="95"/>
      <c r="CN332" s="95"/>
      <c r="CO332" s="95"/>
      <c r="CP332" s="95"/>
      <c r="CQ332" s="95"/>
      <c r="CR332" s="95"/>
      <c r="CS332" s="95"/>
      <c r="CT332" s="95"/>
      <c r="CU332" s="95"/>
      <c r="CV332" s="95"/>
      <c r="CW332" s="95"/>
      <c r="CX332" s="95"/>
      <c r="CY332" s="95"/>
      <c r="CZ332" s="95"/>
      <c r="DA332" s="95"/>
      <c r="DB332" s="95"/>
      <c r="DC332" s="95"/>
      <c r="DD332" s="95"/>
      <c r="DE332" s="95"/>
      <c r="DF332" s="95"/>
      <c r="DG332" s="95"/>
      <c r="DH332" s="95"/>
      <c r="DI332" s="95"/>
      <c r="DJ332" s="95"/>
      <c r="DK332" s="95"/>
      <c r="DL332" s="95"/>
      <c r="DM332" s="95"/>
      <c r="DN332" s="95"/>
      <c r="DO332" s="95"/>
      <c r="DP332" s="95"/>
      <c r="DQ332" s="95"/>
      <c r="DR332" s="95"/>
      <c r="DS332" s="95"/>
      <c r="DT332" s="95"/>
      <c r="DU332" s="95"/>
      <c r="DV332" s="95"/>
      <c r="DW332" s="95"/>
      <c r="DX332" s="95"/>
      <c r="DY332" s="95"/>
      <c r="DZ332" s="95"/>
      <c r="EA332" s="95"/>
      <c r="EB332" s="95"/>
      <c r="EC332" s="95"/>
      <c r="ED332" s="95"/>
      <c r="EE332" s="95"/>
      <c r="EF332" s="95"/>
      <c r="EG332" s="95"/>
      <c r="EH332" s="95"/>
      <c r="EI332" s="95"/>
      <c r="EJ332" s="95"/>
      <c r="EK332" s="95"/>
      <c r="EL332" s="95"/>
      <c r="EM332" s="95"/>
      <c r="EN332" s="95"/>
      <c r="EO332" s="95"/>
      <c r="EP332" s="95"/>
      <c r="EQ332" s="95"/>
      <c r="ER332" s="95"/>
      <c r="ES332" s="95"/>
      <c r="ET332" s="95"/>
      <c r="EU332" s="95"/>
      <c r="EV332" s="95"/>
      <c r="EW332" s="95"/>
      <c r="EX332" s="95"/>
      <c r="EY332" s="95"/>
      <c r="EZ332" s="95"/>
      <c r="FA332" s="95"/>
      <c r="FB332" s="95"/>
      <c r="FC332" s="95"/>
      <c r="FD332" s="95"/>
      <c r="FE332" s="95"/>
      <c r="FF332" s="95"/>
      <c r="FG332" s="95"/>
      <c r="FH332" s="95"/>
      <c r="FI332" s="95"/>
      <c r="FJ332" s="95"/>
      <c r="FK332" s="95"/>
      <c r="FL332" s="95"/>
      <c r="FM332" s="95"/>
      <c r="FN332" s="95"/>
      <c r="FO332" s="95"/>
      <c r="FP332" s="95"/>
      <c r="FQ332" s="95"/>
      <c r="FR332" s="95"/>
      <c r="FS332" s="95"/>
      <c r="FT332" s="95"/>
      <c r="FU332" s="95"/>
      <c r="FV332" s="95"/>
      <c r="FW332" s="95"/>
      <c r="FX332" s="95"/>
      <c r="FY332" s="95"/>
      <c r="FZ332" s="95"/>
      <c r="GA332" s="95"/>
      <c r="GB332" s="95"/>
      <c r="GC332" s="95"/>
      <c r="GD332" s="95"/>
      <c r="GE332" s="95"/>
      <c r="GF332" s="95"/>
      <c r="GG332" s="95"/>
      <c r="GH332" s="95"/>
      <c r="GI332" s="95"/>
      <c r="GJ332" s="95"/>
      <c r="GK332" s="95"/>
      <c r="GL332" s="95"/>
      <c r="GM332" s="95"/>
      <c r="GN332" s="95"/>
      <c r="GO332" s="95"/>
      <c r="GP332" s="95"/>
      <c r="GQ332" s="95"/>
      <c r="GR332" s="95"/>
      <c r="GS332" s="95"/>
      <c r="GT332" s="95"/>
      <c r="GU332" s="95"/>
      <c r="GV332" s="95"/>
      <c r="GW332" s="95"/>
      <c r="GX332" s="95"/>
      <c r="GY332" s="95"/>
      <c r="GZ332" s="95"/>
      <c r="HA332" s="95"/>
      <c r="HB332" s="95"/>
      <c r="HC332" s="95"/>
      <c r="HD332" s="95"/>
      <c r="HE332" s="95"/>
      <c r="HF332" s="95"/>
      <c r="HG332" s="95"/>
      <c r="HH332" s="95"/>
      <c r="HI332" s="95"/>
      <c r="HJ332" s="95"/>
      <c r="HK332" s="95"/>
      <c r="HL332" s="95"/>
      <c r="HM332" s="95"/>
      <c r="HN332" s="95"/>
      <c r="HO332" s="95"/>
      <c r="HP332" s="95"/>
      <c r="HQ332" s="95"/>
      <c r="HR332" s="95"/>
      <c r="HS332" s="95"/>
      <c r="HT332" s="95"/>
      <c r="HU332" s="95"/>
      <c r="HV332" s="95"/>
      <c r="HW332" s="95"/>
      <c r="HX332" s="95"/>
      <c r="HY332" s="95"/>
      <c r="HZ332" s="95"/>
    </row>
    <row r="333" spans="1:234" s="95" customFormat="1" ht="10.5" customHeight="1">
      <c r="A333" s="463" t="s">
        <v>63</v>
      </c>
      <c r="B333" s="465">
        <f>B331+1</f>
        <v>38801</v>
      </c>
      <c r="C333" s="293">
        <f>SUM(D333:J334)</f>
        <v>122</v>
      </c>
      <c r="D333" s="284">
        <v>30</v>
      </c>
      <c r="E333" s="80"/>
      <c r="F333" s="80">
        <v>32</v>
      </c>
      <c r="G333" s="80">
        <v>35</v>
      </c>
      <c r="H333" s="80"/>
      <c r="I333" s="80"/>
      <c r="J333" s="81"/>
      <c r="K333" s="28" t="s">
        <v>18</v>
      </c>
      <c r="L333" s="30">
        <v>10</v>
      </c>
      <c r="M333" s="82" t="s">
        <v>100</v>
      </c>
      <c r="N333" s="83">
        <v>11</v>
      </c>
      <c r="O333" s="211" t="s">
        <v>400</v>
      </c>
      <c r="P333" s="221"/>
      <c r="Q333" s="318">
        <f>SUM(R333:R334,T333:T334)+SUM(S333:S334)*1.5+SUM(U333:U334)/3+SUM(V333:V334)*0.6</f>
        <v>30.5</v>
      </c>
      <c r="R333" s="70"/>
      <c r="S333" s="70">
        <v>13</v>
      </c>
      <c r="T333" s="29">
        <v>6</v>
      </c>
      <c r="U333" s="29"/>
      <c r="V333" s="30"/>
      <c r="W333" s="28">
        <v>171</v>
      </c>
      <c r="X333" s="83"/>
      <c r="Y333" s="140"/>
      <c r="Z333" s="185">
        <v>13.4</v>
      </c>
      <c r="AA333" s="34"/>
      <c r="AB333" s="32">
        <v>30</v>
      </c>
      <c r="AC333" s="33">
        <v>67</v>
      </c>
      <c r="AD333" s="33"/>
      <c r="AE333" s="33"/>
      <c r="AF333" s="33"/>
      <c r="AG333" s="33"/>
      <c r="AH333" s="33"/>
      <c r="AI333" s="34"/>
      <c r="AJ333" s="30"/>
      <c r="AK333" s="180" t="s">
        <v>99</v>
      </c>
      <c r="AL333" s="185"/>
      <c r="AM333" s="33"/>
      <c r="AN333" s="33"/>
      <c r="AO333" s="34"/>
      <c r="AP333" s="352"/>
      <c r="AQ333" s="491" t="s">
        <v>623</v>
      </c>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c r="EQ333" s="59"/>
      <c r="ER333" s="59"/>
      <c r="ES333" s="59"/>
      <c r="ET333" s="59"/>
      <c r="EU333" s="59"/>
      <c r="EV333" s="59"/>
      <c r="EW333" s="59"/>
      <c r="EX333" s="59"/>
      <c r="EY333" s="59"/>
      <c r="EZ333" s="59"/>
      <c r="FA333" s="59"/>
      <c r="FB333" s="59"/>
      <c r="FC333" s="59"/>
      <c r="FD333" s="59"/>
      <c r="FE333" s="59"/>
      <c r="FF333" s="59"/>
      <c r="FG333" s="59"/>
      <c r="FH333" s="59"/>
      <c r="FI333" s="59"/>
      <c r="FJ333" s="59"/>
      <c r="FK333" s="59"/>
      <c r="FL333" s="59"/>
      <c r="FM333" s="59"/>
      <c r="FN333" s="59"/>
      <c r="FO333" s="59"/>
      <c r="FP333" s="59"/>
      <c r="FQ333" s="59"/>
      <c r="FR333" s="59"/>
      <c r="FS333" s="59"/>
      <c r="FT333" s="59"/>
      <c r="FU333" s="59"/>
      <c r="FV333" s="59"/>
      <c r="FW333" s="59"/>
      <c r="FX333" s="59"/>
      <c r="FY333" s="59"/>
      <c r="FZ333" s="59"/>
      <c r="GA333" s="59"/>
      <c r="GB333" s="59"/>
      <c r="GC333" s="59"/>
      <c r="GD333" s="59"/>
      <c r="GE333" s="59"/>
      <c r="GF333" s="59"/>
      <c r="GG333" s="59"/>
      <c r="GH333" s="59"/>
      <c r="GI333" s="59"/>
      <c r="GJ333" s="59"/>
      <c r="GK333" s="59"/>
      <c r="GL333" s="59"/>
      <c r="GM333" s="59"/>
      <c r="GN333" s="59"/>
      <c r="GO333" s="59"/>
      <c r="GP333" s="59"/>
      <c r="GQ333" s="59"/>
      <c r="GR333" s="59"/>
      <c r="GS333" s="59"/>
      <c r="GT333" s="59"/>
      <c r="GU333" s="59"/>
      <c r="GV333" s="59"/>
      <c r="GW333" s="59"/>
      <c r="GX333" s="59"/>
      <c r="GY333" s="59"/>
      <c r="GZ333" s="59"/>
      <c r="HA333" s="59"/>
      <c r="HB333" s="59"/>
      <c r="HC333" s="59"/>
      <c r="HD333" s="59"/>
      <c r="HE333" s="59"/>
      <c r="HF333" s="59"/>
      <c r="HG333" s="59"/>
      <c r="HH333" s="59"/>
      <c r="HI333" s="59"/>
      <c r="HJ333" s="59"/>
      <c r="HK333" s="59"/>
      <c r="HL333" s="59"/>
      <c r="HM333" s="59"/>
      <c r="HN333" s="59"/>
      <c r="HO333" s="59"/>
      <c r="HP333" s="59"/>
      <c r="HQ333" s="59"/>
      <c r="HR333" s="59"/>
      <c r="HS333" s="59"/>
      <c r="HT333" s="59"/>
      <c r="HU333" s="59"/>
      <c r="HV333" s="59"/>
      <c r="HW333" s="59"/>
      <c r="HX333" s="59"/>
      <c r="HY333" s="59"/>
      <c r="HZ333" s="59"/>
    </row>
    <row r="334" spans="1:234" ht="10.5" customHeight="1">
      <c r="A334" s="467"/>
      <c r="B334" s="468"/>
      <c r="C334" s="294"/>
      <c r="D334" s="283">
        <v>25</v>
      </c>
      <c r="E334" s="87"/>
      <c r="F334" s="87"/>
      <c r="G334" s="87"/>
      <c r="H334" s="87"/>
      <c r="I334" s="87"/>
      <c r="J334" s="88"/>
      <c r="K334" s="89" t="s">
        <v>98</v>
      </c>
      <c r="L334" s="90">
        <v>8</v>
      </c>
      <c r="M334" s="91" t="s">
        <v>97</v>
      </c>
      <c r="N334" s="92">
        <v>18</v>
      </c>
      <c r="O334" s="212" t="s">
        <v>207</v>
      </c>
      <c r="P334" s="222"/>
      <c r="Q334" s="319"/>
      <c r="R334" s="93"/>
      <c r="S334" s="93"/>
      <c r="T334" s="94">
        <v>5</v>
      </c>
      <c r="U334" s="94"/>
      <c r="V334" s="90"/>
      <c r="W334" s="89"/>
      <c r="X334" s="92"/>
      <c r="Y334" s="182"/>
      <c r="Z334" s="184"/>
      <c r="AA334" s="306"/>
      <c r="AB334" s="442">
        <v>25</v>
      </c>
      <c r="AC334" s="349"/>
      <c r="AD334" s="349"/>
      <c r="AE334" s="349"/>
      <c r="AF334" s="349"/>
      <c r="AG334" s="349"/>
      <c r="AH334" s="349"/>
      <c r="AI334" s="306"/>
      <c r="AJ334" s="90">
        <v>7</v>
      </c>
      <c r="AK334" s="183"/>
      <c r="AL334" s="184"/>
      <c r="AM334" s="349"/>
      <c r="AN334" s="349"/>
      <c r="AO334" s="306"/>
      <c r="AP334" s="350"/>
      <c r="AQ334" s="490"/>
      <c r="AR334" s="95"/>
      <c r="AS334" s="95"/>
      <c r="AT334" s="95"/>
      <c r="AU334" s="95"/>
      <c r="AV334" s="95"/>
      <c r="AW334" s="95"/>
      <c r="AX334" s="95"/>
      <c r="AY334" s="95"/>
      <c r="AZ334" s="95"/>
      <c r="BA334" s="95"/>
      <c r="BB334" s="95"/>
      <c r="BC334" s="95"/>
      <c r="BD334" s="95"/>
      <c r="BE334" s="95"/>
      <c r="BF334" s="95"/>
      <c r="BG334" s="95"/>
      <c r="BH334" s="95"/>
      <c r="BI334" s="95"/>
      <c r="BJ334" s="95"/>
      <c r="BK334" s="95"/>
      <c r="BL334" s="95"/>
      <c r="BM334" s="95"/>
      <c r="BN334" s="95"/>
      <c r="BO334" s="95"/>
      <c r="BP334" s="95"/>
      <c r="BQ334" s="95"/>
      <c r="BR334" s="95"/>
      <c r="BS334" s="95"/>
      <c r="BT334" s="95"/>
      <c r="BU334" s="95"/>
      <c r="BV334" s="95"/>
      <c r="BW334" s="95"/>
      <c r="BX334" s="95"/>
      <c r="BY334" s="95"/>
      <c r="BZ334" s="95"/>
      <c r="CA334" s="95"/>
      <c r="CB334" s="95"/>
      <c r="CC334" s="95"/>
      <c r="CD334" s="95"/>
      <c r="CE334" s="95"/>
      <c r="CF334" s="95"/>
      <c r="CG334" s="95"/>
      <c r="CH334" s="95"/>
      <c r="CI334" s="95"/>
      <c r="CJ334" s="95"/>
      <c r="CK334" s="95"/>
      <c r="CL334" s="95"/>
      <c r="CM334" s="95"/>
      <c r="CN334" s="95"/>
      <c r="CO334" s="95"/>
      <c r="CP334" s="95"/>
      <c r="CQ334" s="95"/>
      <c r="CR334" s="95"/>
      <c r="CS334" s="95"/>
      <c r="CT334" s="95"/>
      <c r="CU334" s="95"/>
      <c r="CV334" s="95"/>
      <c r="CW334" s="95"/>
      <c r="CX334" s="95"/>
      <c r="CY334" s="95"/>
      <c r="CZ334" s="95"/>
      <c r="DA334" s="95"/>
      <c r="DB334" s="95"/>
      <c r="DC334" s="95"/>
      <c r="DD334" s="95"/>
      <c r="DE334" s="95"/>
      <c r="DF334" s="95"/>
      <c r="DG334" s="95"/>
      <c r="DH334" s="95"/>
      <c r="DI334" s="95"/>
      <c r="DJ334" s="95"/>
      <c r="DK334" s="95"/>
      <c r="DL334" s="95"/>
      <c r="DM334" s="95"/>
      <c r="DN334" s="95"/>
      <c r="DO334" s="95"/>
      <c r="DP334" s="95"/>
      <c r="DQ334" s="95"/>
      <c r="DR334" s="95"/>
      <c r="DS334" s="95"/>
      <c r="DT334" s="95"/>
      <c r="DU334" s="95"/>
      <c r="DV334" s="95"/>
      <c r="DW334" s="95"/>
      <c r="DX334" s="95"/>
      <c r="DY334" s="95"/>
      <c r="DZ334" s="95"/>
      <c r="EA334" s="95"/>
      <c r="EB334" s="95"/>
      <c r="EC334" s="95"/>
      <c r="ED334" s="95"/>
      <c r="EE334" s="95"/>
      <c r="EF334" s="95"/>
      <c r="EG334" s="95"/>
      <c r="EH334" s="95"/>
      <c r="EI334" s="95"/>
      <c r="EJ334" s="95"/>
      <c r="EK334" s="95"/>
      <c r="EL334" s="95"/>
      <c r="EM334" s="95"/>
      <c r="EN334" s="95"/>
      <c r="EO334" s="95"/>
      <c r="EP334" s="95"/>
      <c r="EQ334" s="95"/>
      <c r="ER334" s="95"/>
      <c r="ES334" s="95"/>
      <c r="ET334" s="95"/>
      <c r="EU334" s="95"/>
      <c r="EV334" s="95"/>
      <c r="EW334" s="95"/>
      <c r="EX334" s="95"/>
      <c r="EY334" s="95"/>
      <c r="EZ334" s="95"/>
      <c r="FA334" s="95"/>
      <c r="FB334" s="95"/>
      <c r="FC334" s="95"/>
      <c r="FD334" s="95"/>
      <c r="FE334" s="95"/>
      <c r="FF334" s="95"/>
      <c r="FG334" s="95"/>
      <c r="FH334" s="95"/>
      <c r="FI334" s="95"/>
      <c r="FJ334" s="95"/>
      <c r="FK334" s="95"/>
      <c r="FL334" s="95"/>
      <c r="FM334" s="95"/>
      <c r="FN334" s="95"/>
      <c r="FO334" s="95"/>
      <c r="FP334" s="95"/>
      <c r="FQ334" s="95"/>
      <c r="FR334" s="95"/>
      <c r="FS334" s="95"/>
      <c r="FT334" s="95"/>
      <c r="FU334" s="95"/>
      <c r="FV334" s="95"/>
      <c r="FW334" s="95"/>
      <c r="FX334" s="95"/>
      <c r="FY334" s="95"/>
      <c r="FZ334" s="95"/>
      <c r="GA334" s="95"/>
      <c r="GB334" s="95"/>
      <c r="GC334" s="95"/>
      <c r="GD334" s="95"/>
      <c r="GE334" s="95"/>
      <c r="GF334" s="95"/>
      <c r="GG334" s="95"/>
      <c r="GH334" s="95"/>
      <c r="GI334" s="95"/>
      <c r="GJ334" s="95"/>
      <c r="GK334" s="95"/>
      <c r="GL334" s="95"/>
      <c r="GM334" s="95"/>
      <c r="GN334" s="95"/>
      <c r="GO334" s="95"/>
      <c r="GP334" s="95"/>
      <c r="GQ334" s="95"/>
      <c r="GR334" s="95"/>
      <c r="GS334" s="95"/>
      <c r="GT334" s="95"/>
      <c r="GU334" s="95"/>
      <c r="GV334" s="95"/>
      <c r="GW334" s="95"/>
      <c r="GX334" s="95"/>
      <c r="GY334" s="95"/>
      <c r="GZ334" s="95"/>
      <c r="HA334" s="95"/>
      <c r="HB334" s="95"/>
      <c r="HC334" s="95"/>
      <c r="HD334" s="95"/>
      <c r="HE334" s="95"/>
      <c r="HF334" s="95"/>
      <c r="HG334" s="95"/>
      <c r="HH334" s="95"/>
      <c r="HI334" s="95"/>
      <c r="HJ334" s="95"/>
      <c r="HK334" s="95"/>
      <c r="HL334" s="95"/>
      <c r="HM334" s="95"/>
      <c r="HN334" s="95"/>
      <c r="HO334" s="95"/>
      <c r="HP334" s="95"/>
      <c r="HQ334" s="95"/>
      <c r="HR334" s="95"/>
      <c r="HS334" s="95"/>
      <c r="HT334" s="95"/>
      <c r="HU334" s="95"/>
      <c r="HV334" s="95"/>
      <c r="HW334" s="95"/>
      <c r="HX334" s="95"/>
      <c r="HY334" s="95"/>
      <c r="HZ334" s="95"/>
    </row>
    <row r="335" spans="1:234" s="95" customFormat="1" ht="10.5" customHeight="1">
      <c r="A335" s="463" t="s">
        <v>64</v>
      </c>
      <c r="B335" s="465">
        <f>B333+1</f>
        <v>38802</v>
      </c>
      <c r="C335" s="293">
        <f>SUM(D335:J336)</f>
        <v>127</v>
      </c>
      <c r="D335" s="285">
        <v>35</v>
      </c>
      <c r="E335" s="96"/>
      <c r="F335" s="80">
        <v>40</v>
      </c>
      <c r="G335" s="80">
        <v>17</v>
      </c>
      <c r="H335" s="80"/>
      <c r="I335" s="80"/>
      <c r="J335" s="98"/>
      <c r="K335" s="28" t="s">
        <v>260</v>
      </c>
      <c r="L335" s="99">
        <v>10</v>
      </c>
      <c r="M335" s="82" t="s">
        <v>100</v>
      </c>
      <c r="N335" s="83">
        <v>10</v>
      </c>
      <c r="O335" s="213" t="s">
        <v>378</v>
      </c>
      <c r="P335" s="221"/>
      <c r="Q335" s="320">
        <f>SUM(R335:R336,T335:T336)+SUM(S335:S336)*1.5+SUM(U335:U336)/3+SUM(V335:V336)*0.6</f>
        <v>29.5</v>
      </c>
      <c r="R335" s="70"/>
      <c r="S335" s="70">
        <v>11</v>
      </c>
      <c r="T335" s="29">
        <v>6</v>
      </c>
      <c r="U335" s="29"/>
      <c r="V335" s="30"/>
      <c r="W335" s="28">
        <v>169</v>
      </c>
      <c r="X335" s="83"/>
      <c r="Y335" s="140"/>
      <c r="Z335" s="185">
        <v>11</v>
      </c>
      <c r="AA335" s="34"/>
      <c r="AB335" s="32">
        <v>35</v>
      </c>
      <c r="AC335" s="33">
        <v>57</v>
      </c>
      <c r="AD335" s="33"/>
      <c r="AE335" s="33"/>
      <c r="AF335" s="33"/>
      <c r="AG335" s="33"/>
      <c r="AH335" s="33"/>
      <c r="AI335" s="34"/>
      <c r="AJ335" s="30"/>
      <c r="AK335" s="180" t="s">
        <v>99</v>
      </c>
      <c r="AL335" s="185"/>
      <c r="AM335" s="33"/>
      <c r="AN335" s="351"/>
      <c r="AO335" s="34"/>
      <c r="AP335" s="352"/>
      <c r="AQ335" s="491" t="s">
        <v>377</v>
      </c>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c r="EQ335" s="59"/>
      <c r="ER335" s="59"/>
      <c r="ES335" s="59"/>
      <c r="ET335" s="59"/>
      <c r="EU335" s="59"/>
      <c r="EV335" s="59"/>
      <c r="EW335" s="59"/>
      <c r="EX335" s="59"/>
      <c r="EY335" s="59"/>
      <c r="EZ335" s="59"/>
      <c r="FA335" s="59"/>
      <c r="FB335" s="59"/>
      <c r="FC335" s="59"/>
      <c r="FD335" s="59"/>
      <c r="FE335" s="59"/>
      <c r="FF335" s="59"/>
      <c r="FG335" s="59"/>
      <c r="FH335" s="59"/>
      <c r="FI335" s="59"/>
      <c r="FJ335" s="59"/>
      <c r="FK335" s="59"/>
      <c r="FL335" s="59"/>
      <c r="FM335" s="59"/>
      <c r="FN335" s="59"/>
      <c r="FO335" s="59"/>
      <c r="FP335" s="59"/>
      <c r="FQ335" s="59"/>
      <c r="FR335" s="59"/>
      <c r="FS335" s="59"/>
      <c r="FT335" s="59"/>
      <c r="FU335" s="59"/>
      <c r="FV335" s="59"/>
      <c r="FW335" s="59"/>
      <c r="FX335" s="59"/>
      <c r="FY335" s="59"/>
      <c r="FZ335" s="59"/>
      <c r="GA335" s="59"/>
      <c r="GB335" s="59"/>
      <c r="GC335" s="59"/>
      <c r="GD335" s="59"/>
      <c r="GE335" s="59"/>
      <c r="GF335" s="59"/>
      <c r="GG335" s="59"/>
      <c r="GH335" s="59"/>
      <c r="GI335" s="59"/>
      <c r="GJ335" s="59"/>
      <c r="GK335" s="59"/>
      <c r="GL335" s="59"/>
      <c r="GM335" s="59"/>
      <c r="GN335" s="59"/>
      <c r="GO335" s="59"/>
      <c r="GP335" s="59"/>
      <c r="GQ335" s="59"/>
      <c r="GR335" s="59"/>
      <c r="GS335" s="59"/>
      <c r="GT335" s="59"/>
      <c r="GU335" s="59"/>
      <c r="GV335" s="59"/>
      <c r="GW335" s="59"/>
      <c r="GX335" s="59"/>
      <c r="GY335" s="59"/>
      <c r="GZ335" s="59"/>
      <c r="HA335" s="59"/>
      <c r="HB335" s="59"/>
      <c r="HC335" s="59"/>
      <c r="HD335" s="59"/>
      <c r="HE335" s="59"/>
      <c r="HF335" s="59"/>
      <c r="HG335" s="59"/>
      <c r="HH335" s="59"/>
      <c r="HI335" s="59"/>
      <c r="HJ335" s="59"/>
      <c r="HK335" s="59"/>
      <c r="HL335" s="59"/>
      <c r="HM335" s="59"/>
      <c r="HN335" s="59"/>
      <c r="HO335" s="59"/>
      <c r="HP335" s="59"/>
      <c r="HQ335" s="59"/>
      <c r="HR335" s="59"/>
      <c r="HS335" s="59"/>
      <c r="HT335" s="59"/>
      <c r="HU335" s="59"/>
      <c r="HV335" s="59"/>
      <c r="HW335" s="59"/>
      <c r="HX335" s="59"/>
      <c r="HY335" s="59"/>
      <c r="HZ335" s="59"/>
    </row>
    <row r="336" spans="1:43" ht="10.5" customHeight="1" thickBot="1">
      <c r="A336" s="464"/>
      <c r="B336" s="466"/>
      <c r="C336" s="296"/>
      <c r="D336" s="285">
        <v>35</v>
      </c>
      <c r="E336" s="96"/>
      <c r="J336" s="98"/>
      <c r="K336" s="28" t="s">
        <v>31</v>
      </c>
      <c r="L336" s="30">
        <v>8</v>
      </c>
      <c r="M336" s="82" t="s">
        <v>97</v>
      </c>
      <c r="N336" s="83">
        <v>18</v>
      </c>
      <c r="O336" s="211" t="s">
        <v>29</v>
      </c>
      <c r="Q336" s="318"/>
      <c r="T336" s="29">
        <v>7</v>
      </c>
      <c r="W336" s="28">
        <v>120</v>
      </c>
      <c r="AB336" s="32">
        <v>35</v>
      </c>
      <c r="AJ336" s="30">
        <v>7</v>
      </c>
      <c r="AP336" s="352">
        <v>5</v>
      </c>
      <c r="AQ336" s="492"/>
    </row>
    <row r="337" spans="1:234" ht="10.5" customHeight="1" thickBot="1">
      <c r="A337" s="471">
        <f>IF(A321=52,1,A321+1)</f>
        <v>12</v>
      </c>
      <c r="B337" s="472"/>
      <c r="C337" s="299">
        <f>(C338/60-ROUNDDOWN(C338/60,0))/100*60+ROUNDDOWN(C338/60,0)</f>
        <v>10.44</v>
      </c>
      <c r="D337" s="300">
        <f>(D338/60-ROUNDDOWN(D338/60,0))/100*60+ROUNDDOWN(D338/60,0)</f>
        <v>7.1000000000000005</v>
      </c>
      <c r="E337" s="301">
        <f aca="true" t="shared" si="102" ref="E337:J337">(E338/60-ROUNDDOWN(E338/60,0))/100*60+ROUNDDOWN(E338/60,0)</f>
        <v>0.3</v>
      </c>
      <c r="F337" s="301">
        <f t="shared" si="102"/>
        <v>1.29</v>
      </c>
      <c r="G337" s="301">
        <f t="shared" si="102"/>
        <v>0.55</v>
      </c>
      <c r="H337" s="301">
        <f t="shared" si="102"/>
        <v>0</v>
      </c>
      <c r="I337" s="301">
        <f t="shared" si="102"/>
        <v>0.39999999999999997</v>
      </c>
      <c r="J337" s="301">
        <f t="shared" si="102"/>
        <v>0</v>
      </c>
      <c r="K337" s="226"/>
      <c r="L337" s="227">
        <f>2*COUNTA(L323:L336)-COUNT(L323:L336)</f>
        <v>11</v>
      </c>
      <c r="M337" s="228"/>
      <c r="N337" s="229"/>
      <c r="O337" s="475"/>
      <c r="P337" s="476"/>
      <c r="Q337" s="321">
        <f aca="true" t="shared" si="103" ref="Q337:V337">SUM(Q323:Q336)</f>
        <v>137.5</v>
      </c>
      <c r="R337" s="230">
        <f t="shared" si="103"/>
        <v>0</v>
      </c>
      <c r="S337" s="230">
        <f t="shared" si="103"/>
        <v>29</v>
      </c>
      <c r="T337" s="230">
        <f t="shared" si="103"/>
        <v>94</v>
      </c>
      <c r="U337" s="230">
        <f t="shared" si="103"/>
        <v>0</v>
      </c>
      <c r="V337" s="230">
        <f t="shared" si="103"/>
        <v>0</v>
      </c>
      <c r="W337" s="226"/>
      <c r="X337" s="229"/>
      <c r="Y337" s="231"/>
      <c r="Z337" s="312">
        <f>COUNT(Z323:Z336)</f>
        <v>2</v>
      </c>
      <c r="AA337" s="313">
        <f>COUNT(AA323:AA336)</f>
        <v>1</v>
      </c>
      <c r="AB337" s="300">
        <f aca="true" t="shared" si="104" ref="AB337:AI337">(AB338/60-ROUNDDOWN(AB338/60,0))/100*60+ROUNDDOWN(AB338/60,0)</f>
        <v>7.4</v>
      </c>
      <c r="AC337" s="300">
        <f t="shared" si="104"/>
        <v>2.3400000000000003</v>
      </c>
      <c r="AD337" s="300">
        <f t="shared" si="104"/>
        <v>0</v>
      </c>
      <c r="AE337" s="300">
        <f t="shared" si="104"/>
        <v>0</v>
      </c>
      <c r="AF337" s="300">
        <f t="shared" si="104"/>
        <v>0</v>
      </c>
      <c r="AG337" s="300">
        <f t="shared" si="104"/>
        <v>0</v>
      </c>
      <c r="AH337" s="300">
        <f t="shared" si="104"/>
        <v>0.3</v>
      </c>
      <c r="AI337" s="448">
        <f t="shared" si="104"/>
        <v>0</v>
      </c>
      <c r="AJ337" s="317">
        <f>IF(COUNT(AJ323:AJ336)=0,0,SUM(AJ323:AJ336)/COUNTA(AK325:AK336,AK339:AK340))</f>
        <v>6.857142857142857</v>
      </c>
      <c r="AK337" s="231">
        <f>IF(COUNT(AK323:AK336)=0,"",AVERAGE(AK323:AK336))</f>
        <v>45</v>
      </c>
      <c r="AL337" s="231">
        <f>IF(COUNT(AL323:AL336)=0,"",AVERAGE(AL323:AL336))</f>
        <v>59.75</v>
      </c>
      <c r="AM337" s="231">
        <f>IF(COUNT(AM323:AM336)=0,"",AVERAGE(AM323:AM336))</f>
        <v>54.25</v>
      </c>
      <c r="AN337" s="231">
        <f>IF(COUNT(AN323:AN336)=0,"",AVERAGE(AN323:AN336))</f>
        <v>55.5</v>
      </c>
      <c r="AO337" s="231">
        <f>IF(COUNT(AO323:AO336)=0,"",AVERAGE(AO323:AO336))</f>
        <v>10.5</v>
      </c>
      <c r="AP337" s="342">
        <f>SUM(AP323:AP336)</f>
        <v>5</v>
      </c>
      <c r="AQ337" s="367"/>
      <c r="AR337" s="232"/>
      <c r="AS337" s="232"/>
      <c r="AT337" s="232"/>
      <c r="AU337" s="232"/>
      <c r="AV337" s="232"/>
      <c r="AW337" s="232"/>
      <c r="AX337" s="232"/>
      <c r="AY337" s="232"/>
      <c r="AZ337" s="232"/>
      <c r="BA337" s="232"/>
      <c r="BB337" s="232"/>
      <c r="BC337" s="232"/>
      <c r="BD337" s="232"/>
      <c r="BE337" s="232"/>
      <c r="BF337" s="232"/>
      <c r="BG337" s="232"/>
      <c r="BH337" s="232"/>
      <c r="BI337" s="232"/>
      <c r="BJ337" s="232"/>
      <c r="BK337" s="232"/>
      <c r="BL337" s="232"/>
      <c r="BM337" s="232"/>
      <c r="BN337" s="232"/>
      <c r="BO337" s="232"/>
      <c r="BP337" s="232"/>
      <c r="BQ337" s="232"/>
      <c r="BR337" s="232"/>
      <c r="BS337" s="232"/>
      <c r="BT337" s="232"/>
      <c r="BU337" s="232"/>
      <c r="BV337" s="232"/>
      <c r="BW337" s="232"/>
      <c r="BX337" s="232"/>
      <c r="BY337" s="232"/>
      <c r="BZ337" s="232"/>
      <c r="CA337" s="232"/>
      <c r="CB337" s="232"/>
      <c r="CC337" s="232"/>
      <c r="CD337" s="232"/>
      <c r="CE337" s="232"/>
      <c r="CF337" s="232"/>
      <c r="CG337" s="232"/>
      <c r="CH337" s="232"/>
      <c r="CI337" s="232"/>
      <c r="CJ337" s="232"/>
      <c r="CK337" s="232"/>
      <c r="CL337" s="232"/>
      <c r="CM337" s="232"/>
      <c r="CN337" s="232"/>
      <c r="CO337" s="232"/>
      <c r="CP337" s="232"/>
      <c r="CQ337" s="232"/>
      <c r="CR337" s="232"/>
      <c r="CS337" s="232"/>
      <c r="CT337" s="232"/>
      <c r="CU337" s="232"/>
      <c r="CV337" s="232"/>
      <c r="CW337" s="232"/>
      <c r="CX337" s="232"/>
      <c r="CY337" s="232"/>
      <c r="CZ337" s="232"/>
      <c r="DA337" s="232"/>
      <c r="DB337" s="232"/>
      <c r="DC337" s="232"/>
      <c r="DD337" s="232"/>
      <c r="DE337" s="232"/>
      <c r="DF337" s="232"/>
      <c r="DG337" s="232"/>
      <c r="DH337" s="232"/>
      <c r="DI337" s="232"/>
      <c r="DJ337" s="232"/>
      <c r="DK337" s="232"/>
      <c r="DL337" s="232"/>
      <c r="DM337" s="232"/>
      <c r="DN337" s="232"/>
      <c r="DO337" s="232"/>
      <c r="DP337" s="232"/>
      <c r="DQ337" s="232"/>
      <c r="DR337" s="232"/>
      <c r="DS337" s="232"/>
      <c r="DT337" s="232"/>
      <c r="DU337" s="232"/>
      <c r="DV337" s="232"/>
      <c r="DW337" s="232"/>
      <c r="DX337" s="232"/>
      <c r="DY337" s="232"/>
      <c r="DZ337" s="232"/>
      <c r="EA337" s="232"/>
      <c r="EB337" s="232"/>
      <c r="EC337" s="232"/>
      <c r="ED337" s="232"/>
      <c r="EE337" s="232"/>
      <c r="EF337" s="232"/>
      <c r="EG337" s="232"/>
      <c r="EH337" s="232"/>
      <c r="EI337" s="232"/>
      <c r="EJ337" s="232"/>
      <c r="EK337" s="232"/>
      <c r="EL337" s="232"/>
      <c r="EM337" s="232"/>
      <c r="EN337" s="232"/>
      <c r="EO337" s="232"/>
      <c r="EP337" s="232"/>
      <c r="EQ337" s="232"/>
      <c r="ER337" s="232"/>
      <c r="ES337" s="232"/>
      <c r="ET337" s="232"/>
      <c r="EU337" s="232"/>
      <c r="EV337" s="232"/>
      <c r="EW337" s="232"/>
      <c r="EX337" s="232"/>
      <c r="EY337" s="232"/>
      <c r="EZ337" s="232"/>
      <c r="FA337" s="232"/>
      <c r="FB337" s="232"/>
      <c r="FC337" s="232"/>
      <c r="FD337" s="232"/>
      <c r="FE337" s="232"/>
      <c r="FF337" s="232"/>
      <c r="FG337" s="232"/>
      <c r="FH337" s="232"/>
      <c r="FI337" s="232"/>
      <c r="FJ337" s="232"/>
      <c r="FK337" s="232"/>
      <c r="FL337" s="232"/>
      <c r="FM337" s="232"/>
      <c r="FN337" s="232"/>
      <c r="FO337" s="232"/>
      <c r="FP337" s="232"/>
      <c r="FQ337" s="232"/>
      <c r="FR337" s="232"/>
      <c r="FS337" s="232"/>
      <c r="FT337" s="232"/>
      <c r="FU337" s="232"/>
      <c r="FV337" s="232"/>
      <c r="FW337" s="232"/>
      <c r="FX337" s="232"/>
      <c r="FY337" s="232"/>
      <c r="FZ337" s="232"/>
      <c r="GA337" s="232"/>
      <c r="GB337" s="232"/>
      <c r="GC337" s="232"/>
      <c r="GD337" s="232"/>
      <c r="GE337" s="232"/>
      <c r="GF337" s="232"/>
      <c r="GG337" s="232"/>
      <c r="GH337" s="232"/>
      <c r="GI337" s="232"/>
      <c r="GJ337" s="232"/>
      <c r="GK337" s="232"/>
      <c r="GL337" s="232"/>
      <c r="GM337" s="232"/>
      <c r="GN337" s="232"/>
      <c r="GO337" s="232"/>
      <c r="GP337" s="232"/>
      <c r="GQ337" s="232"/>
      <c r="GR337" s="232"/>
      <c r="GS337" s="232"/>
      <c r="GT337" s="232"/>
      <c r="GU337" s="232"/>
      <c r="GV337" s="232"/>
      <c r="GW337" s="232"/>
      <c r="GX337" s="232"/>
      <c r="GY337" s="232"/>
      <c r="GZ337" s="232"/>
      <c r="HA337" s="232"/>
      <c r="HB337" s="232"/>
      <c r="HC337" s="232"/>
      <c r="HD337" s="232"/>
      <c r="HE337" s="232"/>
      <c r="HF337" s="232"/>
      <c r="HG337" s="232"/>
      <c r="HH337" s="232"/>
      <c r="HI337" s="232"/>
      <c r="HJ337" s="232"/>
      <c r="HK337" s="232"/>
      <c r="HL337" s="232"/>
      <c r="HM337" s="232"/>
      <c r="HN337" s="232"/>
      <c r="HO337" s="232"/>
      <c r="HP337" s="232"/>
      <c r="HQ337" s="232"/>
      <c r="HR337" s="232"/>
      <c r="HS337" s="232"/>
      <c r="HT337" s="232"/>
      <c r="HU337" s="232"/>
      <c r="HV337" s="232"/>
      <c r="HW337" s="232"/>
      <c r="HX337" s="232"/>
      <c r="HY337" s="232"/>
      <c r="HZ337" s="232"/>
    </row>
    <row r="338" spans="1:234" s="232" customFormat="1" ht="10.5" customHeight="1" thickBot="1">
      <c r="A338" s="473"/>
      <c r="B338" s="474"/>
      <c r="C338" s="297">
        <f>SUM(C323:C336)</f>
        <v>644</v>
      </c>
      <c r="D338" s="288">
        <f>SUM(D323:D336)</f>
        <v>430</v>
      </c>
      <c r="E338" s="233">
        <f aca="true" t="shared" si="105" ref="E338:J338">SUM(E323:E336)</f>
        <v>30</v>
      </c>
      <c r="F338" s="233">
        <f t="shared" si="105"/>
        <v>89</v>
      </c>
      <c r="G338" s="233">
        <f t="shared" si="105"/>
        <v>55</v>
      </c>
      <c r="H338" s="233">
        <f t="shared" si="105"/>
        <v>0</v>
      </c>
      <c r="I338" s="233">
        <f t="shared" si="105"/>
        <v>40</v>
      </c>
      <c r="J338" s="233">
        <f t="shared" si="105"/>
        <v>0</v>
      </c>
      <c r="K338" s="234"/>
      <c r="L338" s="235"/>
      <c r="M338" s="236"/>
      <c r="N338" s="237"/>
      <c r="O338" s="477"/>
      <c r="P338" s="478"/>
      <c r="Q338" s="238">
        <f>IF(C338=0,"",Q337/C338*60)</f>
        <v>12.81055900621118</v>
      </c>
      <c r="R338" s="239"/>
      <c r="S338" s="239"/>
      <c r="T338" s="240"/>
      <c r="U338" s="240"/>
      <c r="V338" s="235"/>
      <c r="W338" s="234"/>
      <c r="X338" s="237"/>
      <c r="Y338" s="241"/>
      <c r="Z338" s="314">
        <f>SUM(Z323:Z336)</f>
        <v>24.4</v>
      </c>
      <c r="AA338" s="315">
        <f>SUM(AA323:AA336)</f>
        <v>4</v>
      </c>
      <c r="AB338" s="288">
        <f>SUM(AB323:AB336)</f>
        <v>460</v>
      </c>
      <c r="AC338" s="288">
        <f aca="true" t="shared" si="106" ref="AC338:AI338">SUM(AC323:AC336)</f>
        <v>154</v>
      </c>
      <c r="AD338" s="288">
        <f t="shared" si="106"/>
        <v>0</v>
      </c>
      <c r="AE338" s="288">
        <f t="shared" si="106"/>
        <v>0</v>
      </c>
      <c r="AF338" s="288">
        <f t="shared" si="106"/>
        <v>0</v>
      </c>
      <c r="AG338" s="288">
        <f t="shared" si="106"/>
        <v>0</v>
      </c>
      <c r="AH338" s="288">
        <f t="shared" si="106"/>
        <v>30</v>
      </c>
      <c r="AI338" s="449">
        <f t="shared" si="106"/>
        <v>0</v>
      </c>
      <c r="AJ338" s="235"/>
      <c r="AK338" s="241"/>
      <c r="AL338" s="314"/>
      <c r="AM338" s="343"/>
      <c r="AN338" s="343"/>
      <c r="AO338" s="315"/>
      <c r="AP338" s="344"/>
      <c r="AQ338" s="368"/>
      <c r="AR338" s="242"/>
      <c r="AS338" s="242"/>
      <c r="AT338" s="242"/>
      <c r="AU338" s="242"/>
      <c r="AV338" s="242"/>
      <c r="AW338" s="242"/>
      <c r="AX338" s="242"/>
      <c r="AY338" s="242"/>
      <c r="AZ338" s="242"/>
      <c r="BA338" s="242"/>
      <c r="BB338" s="242"/>
      <c r="BC338" s="242"/>
      <c r="BD338" s="242"/>
      <c r="BE338" s="242"/>
      <c r="BF338" s="242"/>
      <c r="BG338" s="242"/>
      <c r="BH338" s="242"/>
      <c r="BI338" s="242"/>
      <c r="BJ338" s="242"/>
      <c r="BK338" s="242"/>
      <c r="BL338" s="242"/>
      <c r="BM338" s="242"/>
      <c r="BN338" s="242"/>
      <c r="BO338" s="242"/>
      <c r="BP338" s="242"/>
      <c r="BQ338" s="242"/>
      <c r="BR338" s="242"/>
      <c r="BS338" s="242"/>
      <c r="BT338" s="242"/>
      <c r="BU338" s="242"/>
      <c r="BV338" s="242"/>
      <c r="BW338" s="242"/>
      <c r="BX338" s="242"/>
      <c r="BY338" s="242"/>
      <c r="BZ338" s="242"/>
      <c r="CA338" s="242"/>
      <c r="CB338" s="242"/>
      <c r="CC338" s="242"/>
      <c r="CD338" s="242"/>
      <c r="CE338" s="242"/>
      <c r="CF338" s="242"/>
      <c r="CG338" s="242"/>
      <c r="CH338" s="242"/>
      <c r="CI338" s="242"/>
      <c r="CJ338" s="242"/>
      <c r="CK338" s="242"/>
      <c r="CL338" s="242"/>
      <c r="CM338" s="242"/>
      <c r="CN338" s="242"/>
      <c r="CO338" s="242"/>
      <c r="CP338" s="242"/>
      <c r="CQ338" s="242"/>
      <c r="CR338" s="242"/>
      <c r="CS338" s="242"/>
      <c r="CT338" s="242"/>
      <c r="CU338" s="242"/>
      <c r="CV338" s="242"/>
      <c r="CW338" s="242"/>
      <c r="CX338" s="242"/>
      <c r="CY338" s="242"/>
      <c r="CZ338" s="242"/>
      <c r="DA338" s="242"/>
      <c r="DB338" s="242"/>
      <c r="DC338" s="242"/>
      <c r="DD338" s="242"/>
      <c r="DE338" s="242"/>
      <c r="DF338" s="242"/>
      <c r="DG338" s="242"/>
      <c r="DH338" s="242"/>
      <c r="DI338" s="242"/>
      <c r="DJ338" s="242"/>
      <c r="DK338" s="242"/>
      <c r="DL338" s="242"/>
      <c r="DM338" s="242"/>
      <c r="DN338" s="242"/>
      <c r="DO338" s="242"/>
      <c r="DP338" s="242"/>
      <c r="DQ338" s="242"/>
      <c r="DR338" s="242"/>
      <c r="DS338" s="242"/>
      <c r="DT338" s="242"/>
      <c r="DU338" s="242"/>
      <c r="DV338" s="242"/>
      <c r="DW338" s="242"/>
      <c r="DX338" s="242"/>
      <c r="DY338" s="242"/>
      <c r="DZ338" s="242"/>
      <c r="EA338" s="242"/>
      <c r="EB338" s="242"/>
      <c r="EC338" s="242"/>
      <c r="ED338" s="242"/>
      <c r="EE338" s="242"/>
      <c r="EF338" s="242"/>
      <c r="EG338" s="242"/>
      <c r="EH338" s="242"/>
      <c r="EI338" s="242"/>
      <c r="EJ338" s="242"/>
      <c r="EK338" s="242"/>
      <c r="EL338" s="242"/>
      <c r="EM338" s="242"/>
      <c r="EN338" s="242"/>
      <c r="EO338" s="242"/>
      <c r="EP338" s="242"/>
      <c r="EQ338" s="242"/>
      <c r="ER338" s="242"/>
      <c r="ES338" s="242"/>
      <c r="ET338" s="242"/>
      <c r="EU338" s="242"/>
      <c r="EV338" s="242"/>
      <c r="EW338" s="242"/>
      <c r="EX338" s="242"/>
      <c r="EY338" s="242"/>
      <c r="EZ338" s="242"/>
      <c r="FA338" s="242"/>
      <c r="FB338" s="242"/>
      <c r="FC338" s="242"/>
      <c r="FD338" s="242"/>
      <c r="FE338" s="242"/>
      <c r="FF338" s="242"/>
      <c r="FG338" s="242"/>
      <c r="FH338" s="242"/>
      <c r="FI338" s="242"/>
      <c r="FJ338" s="242"/>
      <c r="FK338" s="242"/>
      <c r="FL338" s="242"/>
      <c r="FM338" s="242"/>
      <c r="FN338" s="242"/>
      <c r="FO338" s="242"/>
      <c r="FP338" s="242"/>
      <c r="FQ338" s="242"/>
      <c r="FR338" s="242"/>
      <c r="FS338" s="242"/>
      <c r="FT338" s="242"/>
      <c r="FU338" s="242"/>
      <c r="FV338" s="242"/>
      <c r="FW338" s="242"/>
      <c r="FX338" s="242"/>
      <c r="FY338" s="242"/>
      <c r="FZ338" s="242"/>
      <c r="GA338" s="242"/>
      <c r="GB338" s="242"/>
      <c r="GC338" s="242"/>
      <c r="GD338" s="242"/>
      <c r="GE338" s="242"/>
      <c r="GF338" s="242"/>
      <c r="GG338" s="242"/>
      <c r="GH338" s="242"/>
      <c r="GI338" s="242"/>
      <c r="GJ338" s="242"/>
      <c r="GK338" s="242"/>
      <c r="GL338" s="242"/>
      <c r="GM338" s="242"/>
      <c r="GN338" s="242"/>
      <c r="GO338" s="242"/>
      <c r="GP338" s="242"/>
      <c r="GQ338" s="242"/>
      <c r="GR338" s="242"/>
      <c r="GS338" s="242"/>
      <c r="GT338" s="242"/>
      <c r="GU338" s="242"/>
      <c r="GV338" s="242"/>
      <c r="GW338" s="242"/>
      <c r="GX338" s="242"/>
      <c r="GY338" s="242"/>
      <c r="GZ338" s="242"/>
      <c r="HA338" s="242"/>
      <c r="HB338" s="242"/>
      <c r="HC338" s="242"/>
      <c r="HD338" s="242"/>
      <c r="HE338" s="242"/>
      <c r="HF338" s="242"/>
      <c r="HG338" s="242"/>
      <c r="HH338" s="242"/>
      <c r="HI338" s="242"/>
      <c r="HJ338" s="242"/>
      <c r="HK338" s="242"/>
      <c r="HL338" s="242"/>
      <c r="HM338" s="242"/>
      <c r="HN338" s="242"/>
      <c r="HO338" s="242"/>
      <c r="HP338" s="242"/>
      <c r="HQ338" s="242"/>
      <c r="HR338" s="242"/>
      <c r="HS338" s="242"/>
      <c r="HT338" s="242"/>
      <c r="HU338" s="242"/>
      <c r="HV338" s="242"/>
      <c r="HW338" s="242"/>
      <c r="HX338" s="242"/>
      <c r="HY338" s="242"/>
      <c r="HZ338" s="242"/>
    </row>
    <row r="339" spans="1:234" s="242" customFormat="1" ht="10.5" customHeight="1" thickBot="1">
      <c r="A339" s="469" t="s">
        <v>51</v>
      </c>
      <c r="B339" s="470">
        <f>B335+1</f>
        <v>38803</v>
      </c>
      <c r="C339" s="293">
        <f>SUM(D339:J340)</f>
        <v>105</v>
      </c>
      <c r="D339" s="284">
        <v>50</v>
      </c>
      <c r="E339" s="80"/>
      <c r="F339" s="80"/>
      <c r="G339" s="80"/>
      <c r="H339" s="80"/>
      <c r="I339" s="80"/>
      <c r="J339" s="81"/>
      <c r="K339" s="28" t="s">
        <v>133</v>
      </c>
      <c r="L339" s="30">
        <v>8</v>
      </c>
      <c r="M339" s="82" t="s">
        <v>100</v>
      </c>
      <c r="N339" s="83">
        <v>11</v>
      </c>
      <c r="O339" s="214" t="s">
        <v>29</v>
      </c>
      <c r="P339" s="223"/>
      <c r="Q339" s="318">
        <f>SUM(R339:R340,T339:T340)+SUM(S339:S340)*1.5+SUM(U339:U340)/3+SUM(V339:V340)*0.6</f>
        <v>20.5</v>
      </c>
      <c r="R339" s="70"/>
      <c r="S339" s="70"/>
      <c r="T339" s="29">
        <v>10</v>
      </c>
      <c r="U339" s="29"/>
      <c r="V339" s="30"/>
      <c r="W339" s="28">
        <v>122</v>
      </c>
      <c r="X339" s="83"/>
      <c r="Y339" s="140"/>
      <c r="Z339" s="185"/>
      <c r="AA339" s="34"/>
      <c r="AB339" s="32">
        <v>50</v>
      </c>
      <c r="AC339" s="33"/>
      <c r="AD339" s="33"/>
      <c r="AE339" s="33"/>
      <c r="AF339" s="33"/>
      <c r="AG339" s="33"/>
      <c r="AH339" s="33"/>
      <c r="AI339" s="34"/>
      <c r="AJ339" s="30"/>
      <c r="AK339" s="180">
        <v>55</v>
      </c>
      <c r="AL339" s="185">
        <v>58</v>
      </c>
      <c r="AM339" s="33">
        <v>56</v>
      </c>
      <c r="AN339" s="351">
        <v>59</v>
      </c>
      <c r="AO339" s="34">
        <f>AN339-AK339</f>
        <v>4</v>
      </c>
      <c r="AP339" s="352"/>
      <c r="AQ339" s="489" t="s">
        <v>384</v>
      </c>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c r="EQ339" s="59"/>
      <c r="ER339" s="59"/>
      <c r="ES339" s="59"/>
      <c r="ET339" s="59"/>
      <c r="EU339" s="59"/>
      <c r="EV339" s="59"/>
      <c r="EW339" s="59"/>
      <c r="EX339" s="59"/>
      <c r="EY339" s="59"/>
      <c r="EZ339" s="59"/>
      <c r="FA339" s="59"/>
      <c r="FB339" s="59"/>
      <c r="FC339" s="59"/>
      <c r="FD339" s="59"/>
      <c r="FE339" s="59"/>
      <c r="FF339" s="59"/>
      <c r="FG339" s="59"/>
      <c r="FH339" s="59"/>
      <c r="FI339" s="59"/>
      <c r="FJ339" s="59"/>
      <c r="FK339" s="59"/>
      <c r="FL339" s="59"/>
      <c r="FM339" s="59"/>
      <c r="FN339" s="59"/>
      <c r="FO339" s="59"/>
      <c r="FP339" s="59"/>
      <c r="FQ339" s="59"/>
      <c r="FR339" s="59"/>
      <c r="FS339" s="59"/>
      <c r="FT339" s="59"/>
      <c r="FU339" s="59"/>
      <c r="FV339" s="59"/>
      <c r="FW339" s="59"/>
      <c r="FX339" s="59"/>
      <c r="FY339" s="59"/>
      <c r="FZ339" s="59"/>
      <c r="GA339" s="59"/>
      <c r="GB339" s="59"/>
      <c r="GC339" s="59"/>
      <c r="GD339" s="59"/>
      <c r="GE339" s="59"/>
      <c r="GF339" s="59"/>
      <c r="GG339" s="59"/>
      <c r="GH339" s="59"/>
      <c r="GI339" s="59"/>
      <c r="GJ339" s="59"/>
      <c r="GK339" s="59"/>
      <c r="GL339" s="59"/>
      <c r="GM339" s="59"/>
      <c r="GN339" s="59"/>
      <c r="GO339" s="59"/>
      <c r="GP339" s="59"/>
      <c r="GQ339" s="59"/>
      <c r="GR339" s="59"/>
      <c r="GS339" s="59"/>
      <c r="GT339" s="59"/>
      <c r="GU339" s="59"/>
      <c r="GV339" s="59"/>
      <c r="GW339" s="59"/>
      <c r="GX339" s="59"/>
      <c r="GY339" s="59"/>
      <c r="GZ339" s="59"/>
      <c r="HA339" s="59"/>
      <c r="HB339" s="59"/>
      <c r="HC339" s="59"/>
      <c r="HD339" s="59"/>
      <c r="HE339" s="59"/>
      <c r="HF339" s="59"/>
      <c r="HG339" s="59"/>
      <c r="HH339" s="59"/>
      <c r="HI339" s="59"/>
      <c r="HJ339" s="59"/>
      <c r="HK339" s="59"/>
      <c r="HL339" s="59"/>
      <c r="HM339" s="59"/>
      <c r="HN339" s="59"/>
      <c r="HO339" s="59"/>
      <c r="HP339" s="59"/>
      <c r="HQ339" s="59"/>
      <c r="HR339" s="59"/>
      <c r="HS339" s="59"/>
      <c r="HT339" s="59"/>
      <c r="HU339" s="59"/>
      <c r="HV339" s="59"/>
      <c r="HW339" s="59"/>
      <c r="HX339" s="59"/>
      <c r="HY339" s="59"/>
      <c r="HZ339" s="59"/>
    </row>
    <row r="340" spans="1:234" ht="10.5" customHeight="1">
      <c r="A340" s="467"/>
      <c r="B340" s="468"/>
      <c r="C340" s="292"/>
      <c r="D340" s="283">
        <v>55</v>
      </c>
      <c r="E340" s="87"/>
      <c r="F340" s="87"/>
      <c r="G340" s="87"/>
      <c r="H340" s="87"/>
      <c r="I340" s="87"/>
      <c r="J340" s="88"/>
      <c r="K340" s="89" t="s">
        <v>124</v>
      </c>
      <c r="L340" s="90">
        <v>8</v>
      </c>
      <c r="M340" s="91" t="s">
        <v>70</v>
      </c>
      <c r="N340" s="92">
        <v>21</v>
      </c>
      <c r="O340" s="215" t="s">
        <v>385</v>
      </c>
      <c r="P340" s="224"/>
      <c r="Q340" s="319"/>
      <c r="R340" s="93"/>
      <c r="S340" s="93">
        <v>7</v>
      </c>
      <c r="T340" s="94"/>
      <c r="U340" s="94"/>
      <c r="V340" s="90"/>
      <c r="W340" s="89">
        <v>130</v>
      </c>
      <c r="X340" s="92"/>
      <c r="Y340" s="182"/>
      <c r="Z340" s="184"/>
      <c r="AA340" s="306">
        <v>5.3</v>
      </c>
      <c r="AB340" s="442"/>
      <c r="AC340" s="349">
        <v>55</v>
      </c>
      <c r="AD340" s="349"/>
      <c r="AE340" s="349"/>
      <c r="AF340" s="349"/>
      <c r="AG340" s="349"/>
      <c r="AH340" s="349"/>
      <c r="AI340" s="306"/>
      <c r="AJ340" s="90">
        <v>7</v>
      </c>
      <c r="AK340" s="182"/>
      <c r="AL340" s="184"/>
      <c r="AM340" s="349"/>
      <c r="AN340" s="349"/>
      <c r="AO340" s="306"/>
      <c r="AP340" s="350"/>
      <c r="AQ340" s="490"/>
      <c r="AR340" s="95"/>
      <c r="AS340" s="95"/>
      <c r="AT340" s="95"/>
      <c r="AU340" s="95"/>
      <c r="AV340" s="95"/>
      <c r="AW340" s="95"/>
      <c r="AX340" s="95"/>
      <c r="AY340" s="95"/>
      <c r="AZ340" s="95"/>
      <c r="BA340" s="95"/>
      <c r="BB340" s="95"/>
      <c r="BC340" s="95"/>
      <c r="BD340" s="95"/>
      <c r="BE340" s="95"/>
      <c r="BF340" s="95"/>
      <c r="BG340" s="95"/>
      <c r="BH340" s="95"/>
      <c r="BI340" s="95"/>
      <c r="BJ340" s="95"/>
      <c r="BK340" s="95"/>
      <c r="BL340" s="95"/>
      <c r="BM340" s="95"/>
      <c r="BN340" s="95"/>
      <c r="BO340" s="95"/>
      <c r="BP340" s="95"/>
      <c r="BQ340" s="95"/>
      <c r="BR340" s="95"/>
      <c r="BS340" s="95"/>
      <c r="BT340" s="95"/>
      <c r="BU340" s="95"/>
      <c r="BV340" s="95"/>
      <c r="BW340" s="95"/>
      <c r="BX340" s="95"/>
      <c r="BY340" s="95"/>
      <c r="BZ340" s="95"/>
      <c r="CA340" s="95"/>
      <c r="CB340" s="95"/>
      <c r="CC340" s="95"/>
      <c r="CD340" s="95"/>
      <c r="CE340" s="95"/>
      <c r="CF340" s="95"/>
      <c r="CG340" s="95"/>
      <c r="CH340" s="95"/>
      <c r="CI340" s="95"/>
      <c r="CJ340" s="95"/>
      <c r="CK340" s="95"/>
      <c r="CL340" s="95"/>
      <c r="CM340" s="95"/>
      <c r="CN340" s="95"/>
      <c r="CO340" s="95"/>
      <c r="CP340" s="95"/>
      <c r="CQ340" s="95"/>
      <c r="CR340" s="95"/>
      <c r="CS340" s="95"/>
      <c r="CT340" s="95"/>
      <c r="CU340" s="95"/>
      <c r="CV340" s="95"/>
      <c r="CW340" s="95"/>
      <c r="CX340" s="95"/>
      <c r="CY340" s="95"/>
      <c r="CZ340" s="95"/>
      <c r="DA340" s="95"/>
      <c r="DB340" s="95"/>
      <c r="DC340" s="95"/>
      <c r="DD340" s="95"/>
      <c r="DE340" s="95"/>
      <c r="DF340" s="95"/>
      <c r="DG340" s="95"/>
      <c r="DH340" s="95"/>
      <c r="DI340" s="95"/>
      <c r="DJ340" s="95"/>
      <c r="DK340" s="95"/>
      <c r="DL340" s="95"/>
      <c r="DM340" s="95"/>
      <c r="DN340" s="95"/>
      <c r="DO340" s="95"/>
      <c r="DP340" s="95"/>
      <c r="DQ340" s="95"/>
      <c r="DR340" s="95"/>
      <c r="DS340" s="95"/>
      <c r="DT340" s="95"/>
      <c r="DU340" s="95"/>
      <c r="DV340" s="95"/>
      <c r="DW340" s="95"/>
      <c r="DX340" s="95"/>
      <c r="DY340" s="95"/>
      <c r="DZ340" s="95"/>
      <c r="EA340" s="95"/>
      <c r="EB340" s="95"/>
      <c r="EC340" s="95"/>
      <c r="ED340" s="95"/>
      <c r="EE340" s="95"/>
      <c r="EF340" s="95"/>
      <c r="EG340" s="95"/>
      <c r="EH340" s="95"/>
      <c r="EI340" s="95"/>
      <c r="EJ340" s="95"/>
      <c r="EK340" s="95"/>
      <c r="EL340" s="95"/>
      <c r="EM340" s="95"/>
      <c r="EN340" s="95"/>
      <c r="EO340" s="95"/>
      <c r="EP340" s="95"/>
      <c r="EQ340" s="95"/>
      <c r="ER340" s="95"/>
      <c r="ES340" s="95"/>
      <c r="ET340" s="95"/>
      <c r="EU340" s="95"/>
      <c r="EV340" s="95"/>
      <c r="EW340" s="95"/>
      <c r="EX340" s="95"/>
      <c r="EY340" s="95"/>
      <c r="EZ340" s="95"/>
      <c r="FA340" s="95"/>
      <c r="FB340" s="95"/>
      <c r="FC340" s="95"/>
      <c r="FD340" s="95"/>
      <c r="FE340" s="95"/>
      <c r="FF340" s="95"/>
      <c r="FG340" s="95"/>
      <c r="FH340" s="95"/>
      <c r="FI340" s="95"/>
      <c r="FJ340" s="95"/>
      <c r="FK340" s="95"/>
      <c r="FL340" s="95"/>
      <c r="FM340" s="95"/>
      <c r="FN340" s="95"/>
      <c r="FO340" s="95"/>
      <c r="FP340" s="95"/>
      <c r="FQ340" s="95"/>
      <c r="FR340" s="95"/>
      <c r="FS340" s="95"/>
      <c r="FT340" s="95"/>
      <c r="FU340" s="95"/>
      <c r="FV340" s="95"/>
      <c r="FW340" s="95"/>
      <c r="FX340" s="95"/>
      <c r="FY340" s="95"/>
      <c r="FZ340" s="95"/>
      <c r="GA340" s="95"/>
      <c r="GB340" s="95"/>
      <c r="GC340" s="95"/>
      <c r="GD340" s="95"/>
      <c r="GE340" s="95"/>
      <c r="GF340" s="95"/>
      <c r="GG340" s="95"/>
      <c r="GH340" s="95"/>
      <c r="GI340" s="95"/>
      <c r="GJ340" s="95"/>
      <c r="GK340" s="95"/>
      <c r="GL340" s="95"/>
      <c r="GM340" s="95"/>
      <c r="GN340" s="95"/>
      <c r="GO340" s="95"/>
      <c r="GP340" s="95"/>
      <c r="GQ340" s="95"/>
      <c r="GR340" s="95"/>
      <c r="GS340" s="95"/>
      <c r="GT340" s="95"/>
      <c r="GU340" s="95"/>
      <c r="GV340" s="95"/>
      <c r="GW340" s="95"/>
      <c r="GX340" s="95"/>
      <c r="GY340" s="95"/>
      <c r="GZ340" s="95"/>
      <c r="HA340" s="95"/>
      <c r="HB340" s="95"/>
      <c r="HC340" s="95"/>
      <c r="HD340" s="95"/>
      <c r="HE340" s="95"/>
      <c r="HF340" s="95"/>
      <c r="HG340" s="95"/>
      <c r="HH340" s="95"/>
      <c r="HI340" s="95"/>
      <c r="HJ340" s="95"/>
      <c r="HK340" s="95"/>
      <c r="HL340" s="95"/>
      <c r="HM340" s="95"/>
      <c r="HN340" s="95"/>
      <c r="HO340" s="95"/>
      <c r="HP340" s="95"/>
      <c r="HQ340" s="95"/>
      <c r="HR340" s="95"/>
      <c r="HS340" s="95"/>
      <c r="HT340" s="95"/>
      <c r="HU340" s="95"/>
      <c r="HV340" s="95"/>
      <c r="HW340" s="95"/>
      <c r="HX340" s="95"/>
      <c r="HY340" s="95"/>
      <c r="HZ340" s="95"/>
    </row>
    <row r="341" spans="1:234" s="95" customFormat="1" ht="10.5" customHeight="1">
      <c r="A341" s="463" t="s">
        <v>59</v>
      </c>
      <c r="B341" s="465">
        <f>B339+1</f>
        <v>38804</v>
      </c>
      <c r="C341" s="293">
        <f>SUM(D341:J342)</f>
        <v>176</v>
      </c>
      <c r="D341" s="284">
        <f>10+62+104</f>
        <v>176</v>
      </c>
      <c r="E341" s="80"/>
      <c r="F341" s="80"/>
      <c r="G341" s="80"/>
      <c r="H341" s="80"/>
      <c r="I341" s="80"/>
      <c r="J341" s="81"/>
      <c r="K341" s="28" t="s">
        <v>187</v>
      </c>
      <c r="L341" s="30">
        <v>7</v>
      </c>
      <c r="M341" s="82" t="s">
        <v>100</v>
      </c>
      <c r="N341" s="83">
        <v>10</v>
      </c>
      <c r="O341" s="211" t="s">
        <v>396</v>
      </c>
      <c r="P341" s="221"/>
      <c r="Q341" s="318">
        <f>SUM(R341:R342,T341:T342)+SUM(S341:S342)*1.5+SUM(U341:U342)/3+SUM(V341:V342)*0.6</f>
        <v>33</v>
      </c>
      <c r="R341" s="70"/>
      <c r="S341" s="70">
        <v>10</v>
      </c>
      <c r="T341" s="29">
        <v>18</v>
      </c>
      <c r="U341" s="29"/>
      <c r="V341" s="30"/>
      <c r="W341" s="28">
        <v>123</v>
      </c>
      <c r="X341" s="83"/>
      <c r="Y341" s="140"/>
      <c r="Z341" s="185"/>
      <c r="AA341" s="34">
        <v>8.6</v>
      </c>
      <c r="AB341" s="32">
        <v>114</v>
      </c>
      <c r="AC341" s="33">
        <v>62</v>
      </c>
      <c r="AD341" s="33"/>
      <c r="AE341" s="33"/>
      <c r="AF341" s="33"/>
      <c r="AG341" s="33"/>
      <c r="AH341" s="33"/>
      <c r="AI341" s="34"/>
      <c r="AJ341" s="30">
        <v>1</v>
      </c>
      <c r="AK341" s="180">
        <v>66</v>
      </c>
      <c r="AL341" s="185"/>
      <c r="AM341" s="33"/>
      <c r="AN341" s="33">
        <v>84</v>
      </c>
      <c r="AO341" s="34"/>
      <c r="AP341" s="352"/>
      <c r="AQ341" s="491" t="s">
        <v>395</v>
      </c>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c r="EQ341" s="59"/>
      <c r="ER341" s="59"/>
      <c r="ES341" s="59"/>
      <c r="ET341" s="59"/>
      <c r="EU341" s="59"/>
      <c r="EV341" s="59"/>
      <c r="EW341" s="59"/>
      <c r="EX341" s="59"/>
      <c r="EY341" s="59"/>
      <c r="EZ341" s="59"/>
      <c r="FA341" s="59"/>
      <c r="FB341" s="59"/>
      <c r="FC341" s="59"/>
      <c r="FD341" s="59"/>
      <c r="FE341" s="59"/>
      <c r="FF341" s="59"/>
      <c r="FG341" s="59"/>
      <c r="FH341" s="59"/>
      <c r="FI341" s="59"/>
      <c r="FJ341" s="59"/>
      <c r="FK341" s="59"/>
      <c r="FL341" s="59"/>
      <c r="FM341" s="59"/>
      <c r="FN341" s="59"/>
      <c r="FO341" s="59"/>
      <c r="FP341" s="59"/>
      <c r="FQ341" s="59"/>
      <c r="FR341" s="59"/>
      <c r="FS341" s="59"/>
      <c r="FT341" s="59"/>
      <c r="FU341" s="59"/>
      <c r="FV341" s="59"/>
      <c r="FW341" s="59"/>
      <c r="FX341" s="59"/>
      <c r="FY341" s="59"/>
      <c r="FZ341" s="59"/>
      <c r="GA341" s="59"/>
      <c r="GB341" s="59"/>
      <c r="GC341" s="59"/>
      <c r="GD341" s="59"/>
      <c r="GE341" s="59"/>
      <c r="GF341" s="59"/>
      <c r="GG341" s="59"/>
      <c r="GH341" s="59"/>
      <c r="GI341" s="59"/>
      <c r="GJ341" s="59"/>
      <c r="GK341" s="59"/>
      <c r="GL341" s="59"/>
      <c r="GM341" s="59"/>
      <c r="GN341" s="59"/>
      <c r="GO341" s="59"/>
      <c r="GP341" s="59"/>
      <c r="GQ341" s="59"/>
      <c r="GR341" s="59"/>
      <c r="GS341" s="59"/>
      <c r="GT341" s="59"/>
      <c r="GU341" s="59"/>
      <c r="GV341" s="59"/>
      <c r="GW341" s="59"/>
      <c r="GX341" s="59"/>
      <c r="GY341" s="59"/>
      <c r="GZ341" s="59"/>
      <c r="HA341" s="59"/>
      <c r="HB341" s="59"/>
      <c r="HC341" s="59"/>
      <c r="HD341" s="59"/>
      <c r="HE341" s="59"/>
      <c r="HF341" s="59"/>
      <c r="HG341" s="59"/>
      <c r="HH341" s="59"/>
      <c r="HI341" s="59"/>
      <c r="HJ341" s="59"/>
      <c r="HK341" s="59"/>
      <c r="HL341" s="59"/>
      <c r="HM341" s="59"/>
      <c r="HN341" s="59"/>
      <c r="HO341" s="59"/>
      <c r="HP341" s="59"/>
      <c r="HQ341" s="59"/>
      <c r="HR341" s="59"/>
      <c r="HS341" s="59"/>
      <c r="HT341" s="59"/>
      <c r="HU341" s="59"/>
      <c r="HV341" s="59"/>
      <c r="HW341" s="59"/>
      <c r="HX341" s="59"/>
      <c r="HY341" s="59"/>
      <c r="HZ341" s="59"/>
    </row>
    <row r="342" spans="1:234" ht="10.5" customHeight="1">
      <c r="A342" s="467"/>
      <c r="B342" s="468"/>
      <c r="C342" s="292"/>
      <c r="D342" s="283"/>
      <c r="E342" s="87"/>
      <c r="F342" s="87"/>
      <c r="G342" s="87"/>
      <c r="H342" s="87"/>
      <c r="I342" s="87"/>
      <c r="J342" s="88"/>
      <c r="K342" s="89"/>
      <c r="L342" s="90"/>
      <c r="M342" s="91"/>
      <c r="N342" s="92"/>
      <c r="O342" s="212"/>
      <c r="P342" s="222"/>
      <c r="Q342" s="319"/>
      <c r="R342" s="93"/>
      <c r="S342" s="93"/>
      <c r="T342" s="94"/>
      <c r="U342" s="94"/>
      <c r="V342" s="90"/>
      <c r="W342" s="89"/>
      <c r="X342" s="92"/>
      <c r="Y342" s="182"/>
      <c r="Z342" s="184"/>
      <c r="AA342" s="306"/>
      <c r="AB342" s="442"/>
      <c r="AC342" s="349"/>
      <c r="AD342" s="349"/>
      <c r="AE342" s="349"/>
      <c r="AF342" s="349"/>
      <c r="AG342" s="349"/>
      <c r="AH342" s="349"/>
      <c r="AI342" s="306"/>
      <c r="AJ342" s="90">
        <v>8</v>
      </c>
      <c r="AK342" s="182"/>
      <c r="AL342" s="184"/>
      <c r="AM342" s="349"/>
      <c r="AN342" s="349"/>
      <c r="AO342" s="306"/>
      <c r="AP342" s="350">
        <v>2</v>
      </c>
      <c r="AQ342" s="490"/>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5"/>
      <c r="BO342" s="95"/>
      <c r="BP342" s="95"/>
      <c r="BQ342" s="95"/>
      <c r="BR342" s="95"/>
      <c r="BS342" s="95"/>
      <c r="BT342" s="95"/>
      <c r="BU342" s="95"/>
      <c r="BV342" s="95"/>
      <c r="BW342" s="95"/>
      <c r="BX342" s="95"/>
      <c r="BY342" s="95"/>
      <c r="BZ342" s="95"/>
      <c r="CA342" s="95"/>
      <c r="CB342" s="95"/>
      <c r="CC342" s="95"/>
      <c r="CD342" s="95"/>
      <c r="CE342" s="95"/>
      <c r="CF342" s="95"/>
      <c r="CG342" s="95"/>
      <c r="CH342" s="95"/>
      <c r="CI342" s="95"/>
      <c r="CJ342" s="95"/>
      <c r="CK342" s="95"/>
      <c r="CL342" s="95"/>
      <c r="CM342" s="95"/>
      <c r="CN342" s="95"/>
      <c r="CO342" s="95"/>
      <c r="CP342" s="95"/>
      <c r="CQ342" s="95"/>
      <c r="CR342" s="95"/>
      <c r="CS342" s="95"/>
      <c r="CT342" s="95"/>
      <c r="CU342" s="95"/>
      <c r="CV342" s="95"/>
      <c r="CW342" s="95"/>
      <c r="CX342" s="95"/>
      <c r="CY342" s="95"/>
      <c r="CZ342" s="95"/>
      <c r="DA342" s="95"/>
      <c r="DB342" s="95"/>
      <c r="DC342" s="95"/>
      <c r="DD342" s="95"/>
      <c r="DE342" s="95"/>
      <c r="DF342" s="95"/>
      <c r="DG342" s="95"/>
      <c r="DH342" s="95"/>
      <c r="DI342" s="95"/>
      <c r="DJ342" s="95"/>
      <c r="DK342" s="95"/>
      <c r="DL342" s="95"/>
      <c r="DM342" s="95"/>
      <c r="DN342" s="95"/>
      <c r="DO342" s="95"/>
      <c r="DP342" s="95"/>
      <c r="DQ342" s="95"/>
      <c r="DR342" s="95"/>
      <c r="DS342" s="95"/>
      <c r="DT342" s="95"/>
      <c r="DU342" s="95"/>
      <c r="DV342" s="95"/>
      <c r="DW342" s="95"/>
      <c r="DX342" s="95"/>
      <c r="DY342" s="95"/>
      <c r="DZ342" s="95"/>
      <c r="EA342" s="95"/>
      <c r="EB342" s="95"/>
      <c r="EC342" s="95"/>
      <c r="ED342" s="95"/>
      <c r="EE342" s="95"/>
      <c r="EF342" s="95"/>
      <c r="EG342" s="95"/>
      <c r="EH342" s="95"/>
      <c r="EI342" s="95"/>
      <c r="EJ342" s="95"/>
      <c r="EK342" s="95"/>
      <c r="EL342" s="95"/>
      <c r="EM342" s="95"/>
      <c r="EN342" s="95"/>
      <c r="EO342" s="95"/>
      <c r="EP342" s="95"/>
      <c r="EQ342" s="95"/>
      <c r="ER342" s="95"/>
      <c r="ES342" s="95"/>
      <c r="ET342" s="95"/>
      <c r="EU342" s="95"/>
      <c r="EV342" s="95"/>
      <c r="EW342" s="95"/>
      <c r="EX342" s="95"/>
      <c r="EY342" s="95"/>
      <c r="EZ342" s="95"/>
      <c r="FA342" s="95"/>
      <c r="FB342" s="95"/>
      <c r="FC342" s="95"/>
      <c r="FD342" s="95"/>
      <c r="FE342" s="95"/>
      <c r="FF342" s="95"/>
      <c r="FG342" s="95"/>
      <c r="FH342" s="95"/>
      <c r="FI342" s="95"/>
      <c r="FJ342" s="95"/>
      <c r="FK342" s="95"/>
      <c r="FL342" s="95"/>
      <c r="FM342" s="95"/>
      <c r="FN342" s="95"/>
      <c r="FO342" s="95"/>
      <c r="FP342" s="95"/>
      <c r="FQ342" s="95"/>
      <c r="FR342" s="95"/>
      <c r="FS342" s="95"/>
      <c r="FT342" s="95"/>
      <c r="FU342" s="95"/>
      <c r="FV342" s="95"/>
      <c r="FW342" s="95"/>
      <c r="FX342" s="95"/>
      <c r="FY342" s="95"/>
      <c r="FZ342" s="95"/>
      <c r="GA342" s="95"/>
      <c r="GB342" s="95"/>
      <c r="GC342" s="95"/>
      <c r="GD342" s="95"/>
      <c r="GE342" s="95"/>
      <c r="GF342" s="95"/>
      <c r="GG342" s="95"/>
      <c r="GH342" s="95"/>
      <c r="GI342" s="95"/>
      <c r="GJ342" s="95"/>
      <c r="GK342" s="95"/>
      <c r="GL342" s="95"/>
      <c r="GM342" s="95"/>
      <c r="GN342" s="95"/>
      <c r="GO342" s="95"/>
      <c r="GP342" s="95"/>
      <c r="GQ342" s="95"/>
      <c r="GR342" s="95"/>
      <c r="GS342" s="95"/>
      <c r="GT342" s="95"/>
      <c r="GU342" s="95"/>
      <c r="GV342" s="95"/>
      <c r="GW342" s="95"/>
      <c r="GX342" s="95"/>
      <c r="GY342" s="95"/>
      <c r="GZ342" s="95"/>
      <c r="HA342" s="95"/>
      <c r="HB342" s="95"/>
      <c r="HC342" s="95"/>
      <c r="HD342" s="95"/>
      <c r="HE342" s="95"/>
      <c r="HF342" s="95"/>
      <c r="HG342" s="95"/>
      <c r="HH342" s="95"/>
      <c r="HI342" s="95"/>
      <c r="HJ342" s="95"/>
      <c r="HK342" s="95"/>
      <c r="HL342" s="95"/>
      <c r="HM342" s="95"/>
      <c r="HN342" s="95"/>
      <c r="HO342" s="95"/>
      <c r="HP342" s="95"/>
      <c r="HQ342" s="95"/>
      <c r="HR342" s="95"/>
      <c r="HS342" s="95"/>
      <c r="HT342" s="95"/>
      <c r="HU342" s="95"/>
      <c r="HV342" s="95"/>
      <c r="HW342" s="95"/>
      <c r="HX342" s="95"/>
      <c r="HY342" s="95"/>
      <c r="HZ342" s="95"/>
    </row>
    <row r="343" spans="1:234" s="95" customFormat="1" ht="10.5" customHeight="1">
      <c r="A343" s="463" t="s">
        <v>60</v>
      </c>
      <c r="B343" s="465">
        <f>B341+1</f>
        <v>38805</v>
      </c>
      <c r="C343" s="293">
        <f>SUM(D343:J344)</f>
        <v>112</v>
      </c>
      <c r="D343" s="284">
        <v>35</v>
      </c>
      <c r="E343" s="80"/>
      <c r="F343" s="80">
        <v>18</v>
      </c>
      <c r="G343" s="80">
        <v>4</v>
      </c>
      <c r="H343" s="80"/>
      <c r="I343" s="80"/>
      <c r="J343" s="81"/>
      <c r="K343" s="28" t="s">
        <v>260</v>
      </c>
      <c r="L343" s="30">
        <v>9</v>
      </c>
      <c r="M343" s="82" t="s">
        <v>100</v>
      </c>
      <c r="N343" s="83">
        <v>10</v>
      </c>
      <c r="O343" s="211" t="s">
        <v>397</v>
      </c>
      <c r="P343" s="221"/>
      <c r="Q343" s="318">
        <f>SUM(R343:R344,T343:T344)+SUM(S343:S344)*1.5+SUM(U343:U344)/3+SUM(V343:V344)*0.6</f>
        <v>22.5</v>
      </c>
      <c r="R343" s="70"/>
      <c r="S343" s="70">
        <v>4</v>
      </c>
      <c r="T343" s="29">
        <v>6</v>
      </c>
      <c r="U343" s="29"/>
      <c r="V343" s="30"/>
      <c r="W343" s="28">
        <v>165</v>
      </c>
      <c r="X343" s="83"/>
      <c r="Y343" s="140"/>
      <c r="Z343" s="185"/>
      <c r="AA343" s="34">
        <v>4.3</v>
      </c>
      <c r="AB343" s="32">
        <v>35</v>
      </c>
      <c r="AC343" s="33">
        <v>22</v>
      </c>
      <c r="AD343" s="33"/>
      <c r="AE343" s="33"/>
      <c r="AF343" s="33"/>
      <c r="AG343" s="33"/>
      <c r="AH343" s="33"/>
      <c r="AI343" s="34"/>
      <c r="AJ343" s="30" t="s">
        <v>548</v>
      </c>
      <c r="AK343" s="180">
        <v>48</v>
      </c>
      <c r="AL343" s="185"/>
      <c r="AM343" s="33"/>
      <c r="AN343" s="33">
        <v>62</v>
      </c>
      <c r="AO343" s="34"/>
      <c r="AP343" s="352"/>
      <c r="AQ343" s="491" t="s">
        <v>398</v>
      </c>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c r="EQ343" s="59"/>
      <c r="ER343" s="59"/>
      <c r="ES343" s="59"/>
      <c r="ET343" s="59"/>
      <c r="EU343" s="59"/>
      <c r="EV343" s="59"/>
      <c r="EW343" s="59"/>
      <c r="EX343" s="59"/>
      <c r="EY343" s="59"/>
      <c r="EZ343" s="59"/>
      <c r="FA343" s="59"/>
      <c r="FB343" s="59"/>
      <c r="FC343" s="59"/>
      <c r="FD343" s="59"/>
      <c r="FE343" s="59"/>
      <c r="FF343" s="59"/>
      <c r="FG343" s="59"/>
      <c r="FH343" s="59"/>
      <c r="FI343" s="59"/>
      <c r="FJ343" s="59"/>
      <c r="FK343" s="59"/>
      <c r="FL343" s="59"/>
      <c r="FM343" s="59"/>
      <c r="FN343" s="59"/>
      <c r="FO343" s="59"/>
      <c r="FP343" s="59"/>
      <c r="FQ343" s="59"/>
      <c r="FR343" s="59"/>
      <c r="FS343" s="59"/>
      <c r="FT343" s="59"/>
      <c r="FU343" s="59"/>
      <c r="FV343" s="59"/>
      <c r="FW343" s="59"/>
      <c r="FX343" s="59"/>
      <c r="FY343" s="59"/>
      <c r="FZ343" s="59"/>
      <c r="GA343" s="59"/>
      <c r="GB343" s="59"/>
      <c r="GC343" s="59"/>
      <c r="GD343" s="59"/>
      <c r="GE343" s="59"/>
      <c r="GF343" s="59"/>
      <c r="GG343" s="59"/>
      <c r="GH343" s="59"/>
      <c r="GI343" s="59"/>
      <c r="GJ343" s="59"/>
      <c r="GK343" s="59"/>
      <c r="GL343" s="59"/>
      <c r="GM343" s="59"/>
      <c r="GN343" s="59"/>
      <c r="GO343" s="59"/>
      <c r="GP343" s="59"/>
      <c r="GQ343" s="59"/>
      <c r="GR343" s="59"/>
      <c r="GS343" s="59"/>
      <c r="GT343" s="59"/>
      <c r="GU343" s="59"/>
      <c r="GV343" s="59"/>
      <c r="GW343" s="59"/>
      <c r="GX343" s="59"/>
      <c r="GY343" s="59"/>
      <c r="GZ343" s="59"/>
      <c r="HA343" s="59"/>
      <c r="HB343" s="59"/>
      <c r="HC343" s="59"/>
      <c r="HD343" s="59"/>
      <c r="HE343" s="59"/>
      <c r="HF343" s="59"/>
      <c r="HG343" s="59"/>
      <c r="HH343" s="59"/>
      <c r="HI343" s="59"/>
      <c r="HJ343" s="59"/>
      <c r="HK343" s="59"/>
      <c r="HL343" s="59"/>
      <c r="HM343" s="59"/>
      <c r="HN343" s="59"/>
      <c r="HO343" s="59"/>
      <c r="HP343" s="59"/>
      <c r="HQ343" s="59"/>
      <c r="HR343" s="59"/>
      <c r="HS343" s="59"/>
      <c r="HT343" s="59"/>
      <c r="HU343" s="59"/>
      <c r="HV343" s="59"/>
      <c r="HW343" s="59"/>
      <c r="HX343" s="59"/>
      <c r="HY343" s="59"/>
      <c r="HZ343" s="59"/>
    </row>
    <row r="344" spans="1:234" ht="10.5" customHeight="1">
      <c r="A344" s="467"/>
      <c r="B344" s="468"/>
      <c r="C344" s="294"/>
      <c r="D344" s="283">
        <v>55</v>
      </c>
      <c r="E344" s="87"/>
      <c r="F344" s="87"/>
      <c r="G344" s="87"/>
      <c r="H344" s="87"/>
      <c r="I344" s="87"/>
      <c r="J344" s="88"/>
      <c r="K344" s="89" t="s">
        <v>124</v>
      </c>
      <c r="L344" s="90">
        <v>8</v>
      </c>
      <c r="M344" s="91" t="s">
        <v>70</v>
      </c>
      <c r="N344" s="92">
        <v>21</v>
      </c>
      <c r="O344" s="212" t="s">
        <v>399</v>
      </c>
      <c r="P344" s="222"/>
      <c r="Q344" s="319"/>
      <c r="R344" s="93"/>
      <c r="S344" s="93">
        <v>5</v>
      </c>
      <c r="T344" s="94">
        <v>3</v>
      </c>
      <c r="U344" s="94"/>
      <c r="V344" s="90"/>
      <c r="W344" s="89"/>
      <c r="X344" s="92"/>
      <c r="Y344" s="182"/>
      <c r="Z344" s="184"/>
      <c r="AA344" s="306">
        <v>5</v>
      </c>
      <c r="AB344" s="442">
        <v>18</v>
      </c>
      <c r="AC344" s="349">
        <v>37</v>
      </c>
      <c r="AD344" s="349"/>
      <c r="AE344" s="349"/>
      <c r="AF344" s="349"/>
      <c r="AG344" s="349"/>
      <c r="AH344" s="349"/>
      <c r="AI344" s="306"/>
      <c r="AJ344" s="90">
        <v>8</v>
      </c>
      <c r="AK344" s="182"/>
      <c r="AL344" s="184"/>
      <c r="AM344" s="349"/>
      <c r="AN344" s="349"/>
      <c r="AO344" s="306"/>
      <c r="AP344" s="350">
        <v>1</v>
      </c>
      <c r="AQ344" s="490"/>
      <c r="AR344" s="95"/>
      <c r="AS344" s="95"/>
      <c r="AT344" s="95"/>
      <c r="AU344" s="95"/>
      <c r="AV344" s="95"/>
      <c r="AW344" s="95"/>
      <c r="AX344" s="95"/>
      <c r="AY344" s="95"/>
      <c r="AZ344" s="95"/>
      <c r="BA344" s="95"/>
      <c r="BB344" s="95"/>
      <c r="BC344" s="95"/>
      <c r="BD344" s="95"/>
      <c r="BE344" s="95"/>
      <c r="BF344" s="95"/>
      <c r="BG344" s="95"/>
      <c r="BH344" s="95"/>
      <c r="BI344" s="95"/>
      <c r="BJ344" s="95"/>
      <c r="BK344" s="95"/>
      <c r="BL344" s="95"/>
      <c r="BM344" s="95"/>
      <c r="BN344" s="95"/>
      <c r="BO344" s="95"/>
      <c r="BP344" s="95"/>
      <c r="BQ344" s="95"/>
      <c r="BR344" s="95"/>
      <c r="BS344" s="95"/>
      <c r="BT344" s="95"/>
      <c r="BU344" s="95"/>
      <c r="BV344" s="95"/>
      <c r="BW344" s="95"/>
      <c r="BX344" s="95"/>
      <c r="BY344" s="95"/>
      <c r="BZ344" s="95"/>
      <c r="CA344" s="95"/>
      <c r="CB344" s="95"/>
      <c r="CC344" s="95"/>
      <c r="CD344" s="95"/>
      <c r="CE344" s="95"/>
      <c r="CF344" s="95"/>
      <c r="CG344" s="95"/>
      <c r="CH344" s="95"/>
      <c r="CI344" s="95"/>
      <c r="CJ344" s="95"/>
      <c r="CK344" s="95"/>
      <c r="CL344" s="95"/>
      <c r="CM344" s="95"/>
      <c r="CN344" s="95"/>
      <c r="CO344" s="95"/>
      <c r="CP344" s="95"/>
      <c r="CQ344" s="95"/>
      <c r="CR344" s="95"/>
      <c r="CS344" s="95"/>
      <c r="CT344" s="95"/>
      <c r="CU344" s="95"/>
      <c r="CV344" s="95"/>
      <c r="CW344" s="95"/>
      <c r="CX344" s="95"/>
      <c r="CY344" s="95"/>
      <c r="CZ344" s="95"/>
      <c r="DA344" s="95"/>
      <c r="DB344" s="95"/>
      <c r="DC344" s="95"/>
      <c r="DD344" s="95"/>
      <c r="DE344" s="95"/>
      <c r="DF344" s="95"/>
      <c r="DG344" s="95"/>
      <c r="DH344" s="95"/>
      <c r="DI344" s="95"/>
      <c r="DJ344" s="95"/>
      <c r="DK344" s="95"/>
      <c r="DL344" s="95"/>
      <c r="DM344" s="95"/>
      <c r="DN344" s="95"/>
      <c r="DO344" s="95"/>
      <c r="DP344" s="95"/>
      <c r="DQ344" s="95"/>
      <c r="DR344" s="95"/>
      <c r="DS344" s="95"/>
      <c r="DT344" s="95"/>
      <c r="DU344" s="95"/>
      <c r="DV344" s="95"/>
      <c r="DW344" s="95"/>
      <c r="DX344" s="95"/>
      <c r="DY344" s="95"/>
      <c r="DZ344" s="95"/>
      <c r="EA344" s="95"/>
      <c r="EB344" s="95"/>
      <c r="EC344" s="95"/>
      <c r="ED344" s="95"/>
      <c r="EE344" s="95"/>
      <c r="EF344" s="95"/>
      <c r="EG344" s="95"/>
      <c r="EH344" s="95"/>
      <c r="EI344" s="95"/>
      <c r="EJ344" s="95"/>
      <c r="EK344" s="95"/>
      <c r="EL344" s="95"/>
      <c r="EM344" s="95"/>
      <c r="EN344" s="95"/>
      <c r="EO344" s="95"/>
      <c r="EP344" s="95"/>
      <c r="EQ344" s="95"/>
      <c r="ER344" s="95"/>
      <c r="ES344" s="95"/>
      <c r="ET344" s="95"/>
      <c r="EU344" s="95"/>
      <c r="EV344" s="95"/>
      <c r="EW344" s="95"/>
      <c r="EX344" s="95"/>
      <c r="EY344" s="95"/>
      <c r="EZ344" s="95"/>
      <c r="FA344" s="95"/>
      <c r="FB344" s="95"/>
      <c r="FC344" s="95"/>
      <c r="FD344" s="95"/>
      <c r="FE344" s="95"/>
      <c r="FF344" s="95"/>
      <c r="FG344" s="95"/>
      <c r="FH344" s="95"/>
      <c r="FI344" s="95"/>
      <c r="FJ344" s="95"/>
      <c r="FK344" s="95"/>
      <c r="FL344" s="95"/>
      <c r="FM344" s="95"/>
      <c r="FN344" s="95"/>
      <c r="FO344" s="95"/>
      <c r="FP344" s="95"/>
      <c r="FQ344" s="95"/>
      <c r="FR344" s="95"/>
      <c r="FS344" s="95"/>
      <c r="FT344" s="95"/>
      <c r="FU344" s="95"/>
      <c r="FV344" s="95"/>
      <c r="FW344" s="95"/>
      <c r="FX344" s="95"/>
      <c r="FY344" s="95"/>
      <c r="FZ344" s="95"/>
      <c r="GA344" s="95"/>
      <c r="GB344" s="95"/>
      <c r="GC344" s="95"/>
      <c r="GD344" s="95"/>
      <c r="GE344" s="95"/>
      <c r="GF344" s="95"/>
      <c r="GG344" s="95"/>
      <c r="GH344" s="95"/>
      <c r="GI344" s="95"/>
      <c r="GJ344" s="95"/>
      <c r="GK344" s="95"/>
      <c r="GL344" s="95"/>
      <c r="GM344" s="95"/>
      <c r="GN344" s="95"/>
      <c r="GO344" s="95"/>
      <c r="GP344" s="95"/>
      <c r="GQ344" s="95"/>
      <c r="GR344" s="95"/>
      <c r="GS344" s="95"/>
      <c r="GT344" s="95"/>
      <c r="GU344" s="95"/>
      <c r="GV344" s="95"/>
      <c r="GW344" s="95"/>
      <c r="GX344" s="95"/>
      <c r="GY344" s="95"/>
      <c r="GZ344" s="95"/>
      <c r="HA344" s="95"/>
      <c r="HB344" s="95"/>
      <c r="HC344" s="95"/>
      <c r="HD344" s="95"/>
      <c r="HE344" s="95"/>
      <c r="HF344" s="95"/>
      <c r="HG344" s="95"/>
      <c r="HH344" s="95"/>
      <c r="HI344" s="95"/>
      <c r="HJ344" s="95"/>
      <c r="HK344" s="95"/>
      <c r="HL344" s="95"/>
      <c r="HM344" s="95"/>
      <c r="HN344" s="95"/>
      <c r="HO344" s="95"/>
      <c r="HP344" s="95"/>
      <c r="HQ344" s="95"/>
      <c r="HR344" s="95"/>
      <c r="HS344" s="95"/>
      <c r="HT344" s="95"/>
      <c r="HU344" s="95"/>
      <c r="HV344" s="95"/>
      <c r="HW344" s="95"/>
      <c r="HX344" s="95"/>
      <c r="HY344" s="95"/>
      <c r="HZ344" s="95"/>
    </row>
    <row r="345" spans="1:234" s="95" customFormat="1" ht="10.5" customHeight="1">
      <c r="A345" s="463" t="s">
        <v>61</v>
      </c>
      <c r="B345" s="465">
        <f>B343+1</f>
        <v>38806</v>
      </c>
      <c r="C345" s="293">
        <f>SUM(D345:J346)</f>
        <v>153</v>
      </c>
      <c r="D345" s="285">
        <f>24+9</f>
        <v>33</v>
      </c>
      <c r="E345" s="96">
        <f>13+13</f>
        <v>26</v>
      </c>
      <c r="F345" s="80">
        <v>7</v>
      </c>
      <c r="G345" s="80"/>
      <c r="H345" s="80">
        <v>3</v>
      </c>
      <c r="I345" s="96">
        <v>17</v>
      </c>
      <c r="J345" s="81"/>
      <c r="K345" s="28" t="s">
        <v>133</v>
      </c>
      <c r="L345" s="99">
        <v>8</v>
      </c>
      <c r="M345" s="82" t="s">
        <v>100</v>
      </c>
      <c r="N345" s="83">
        <v>11</v>
      </c>
      <c r="O345" s="213" t="s">
        <v>401</v>
      </c>
      <c r="P345" s="221"/>
      <c r="Q345" s="318">
        <f>SUM(R345:R346,T345:T346)+SUM(S345:S346)*1.5+SUM(U345:U346)/3+SUM(V345:V346)*0.6</f>
        <v>29</v>
      </c>
      <c r="R345" s="70"/>
      <c r="S345" s="70">
        <v>1</v>
      </c>
      <c r="T345" s="29">
        <v>13</v>
      </c>
      <c r="U345" s="29"/>
      <c r="V345" s="30"/>
      <c r="W345" s="28"/>
      <c r="X345" s="83"/>
      <c r="Y345" s="140"/>
      <c r="Z345" s="185"/>
      <c r="AA345" s="34">
        <v>3</v>
      </c>
      <c r="AB345" s="32">
        <v>73</v>
      </c>
      <c r="AC345" s="33">
        <v>13</v>
      </c>
      <c r="AD345" s="33"/>
      <c r="AE345" s="33"/>
      <c r="AF345" s="33"/>
      <c r="AG345" s="33"/>
      <c r="AH345" s="33"/>
      <c r="AI345" s="34"/>
      <c r="AJ345" s="30">
        <v>1</v>
      </c>
      <c r="AK345" s="180">
        <v>52</v>
      </c>
      <c r="AL345" s="185">
        <v>65</v>
      </c>
      <c r="AM345" s="33">
        <v>61</v>
      </c>
      <c r="AN345" s="33">
        <v>60</v>
      </c>
      <c r="AO345" s="34">
        <f>AN345-AK345</f>
        <v>8</v>
      </c>
      <c r="AP345" s="352"/>
      <c r="AQ345" s="491" t="s">
        <v>402</v>
      </c>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c r="EQ345" s="59"/>
      <c r="ER345" s="59"/>
      <c r="ES345" s="59"/>
      <c r="ET345" s="59"/>
      <c r="EU345" s="59"/>
      <c r="EV345" s="59"/>
      <c r="EW345" s="59"/>
      <c r="EX345" s="59"/>
      <c r="EY345" s="59"/>
      <c r="EZ345" s="59"/>
      <c r="FA345" s="59"/>
      <c r="FB345" s="59"/>
      <c r="FC345" s="59"/>
      <c r="FD345" s="59"/>
      <c r="FE345" s="59"/>
      <c r="FF345" s="59"/>
      <c r="FG345" s="59"/>
      <c r="FH345" s="59"/>
      <c r="FI345" s="59"/>
      <c r="FJ345" s="59"/>
      <c r="FK345" s="59"/>
      <c r="FL345" s="59"/>
      <c r="FM345" s="59"/>
      <c r="FN345" s="59"/>
      <c r="FO345" s="59"/>
      <c r="FP345" s="59"/>
      <c r="FQ345" s="59"/>
      <c r="FR345" s="59"/>
      <c r="FS345" s="59"/>
      <c r="FT345" s="59"/>
      <c r="FU345" s="59"/>
      <c r="FV345" s="59"/>
      <c r="FW345" s="59"/>
      <c r="FX345" s="59"/>
      <c r="FY345" s="59"/>
      <c r="FZ345" s="59"/>
      <c r="GA345" s="59"/>
      <c r="GB345" s="59"/>
      <c r="GC345" s="59"/>
      <c r="GD345" s="59"/>
      <c r="GE345" s="59"/>
      <c r="GF345" s="59"/>
      <c r="GG345" s="59"/>
      <c r="GH345" s="59"/>
      <c r="GI345" s="59"/>
      <c r="GJ345" s="59"/>
      <c r="GK345" s="59"/>
      <c r="GL345" s="59"/>
      <c r="GM345" s="59"/>
      <c r="GN345" s="59"/>
      <c r="GO345" s="59"/>
      <c r="GP345" s="59"/>
      <c r="GQ345" s="59"/>
      <c r="GR345" s="59"/>
      <c r="GS345" s="59"/>
      <c r="GT345" s="59"/>
      <c r="GU345" s="59"/>
      <c r="GV345" s="59"/>
      <c r="GW345" s="59"/>
      <c r="GX345" s="59"/>
      <c r="GY345" s="59"/>
      <c r="GZ345" s="59"/>
      <c r="HA345" s="59"/>
      <c r="HB345" s="59"/>
      <c r="HC345" s="59"/>
      <c r="HD345" s="59"/>
      <c r="HE345" s="59"/>
      <c r="HF345" s="59"/>
      <c r="HG345" s="59"/>
      <c r="HH345" s="59"/>
      <c r="HI345" s="59"/>
      <c r="HJ345" s="59"/>
      <c r="HK345" s="59"/>
      <c r="HL345" s="59"/>
      <c r="HM345" s="59"/>
      <c r="HN345" s="59"/>
      <c r="HO345" s="59"/>
      <c r="HP345" s="59"/>
      <c r="HQ345" s="59"/>
      <c r="HR345" s="59"/>
      <c r="HS345" s="59"/>
      <c r="HT345" s="59"/>
      <c r="HU345" s="59"/>
      <c r="HV345" s="59"/>
      <c r="HW345" s="59"/>
      <c r="HX345" s="59"/>
      <c r="HY345" s="59"/>
      <c r="HZ345" s="59"/>
    </row>
    <row r="346" spans="1:234" ht="10.5" customHeight="1">
      <c r="A346" s="467"/>
      <c r="B346" s="468"/>
      <c r="C346" s="294"/>
      <c r="D346" s="286">
        <f>19+10+15</f>
        <v>44</v>
      </c>
      <c r="E346" s="97">
        <v>19</v>
      </c>
      <c r="F346" s="87">
        <v>4</v>
      </c>
      <c r="G346" s="87"/>
      <c r="H346" s="87"/>
      <c r="I346" s="97"/>
      <c r="J346" s="88"/>
      <c r="K346" s="89" t="s">
        <v>18</v>
      </c>
      <c r="L346" s="101">
        <v>9</v>
      </c>
      <c r="M346" s="91" t="s">
        <v>70</v>
      </c>
      <c r="N346" s="92">
        <v>20</v>
      </c>
      <c r="O346" s="212" t="s">
        <v>403</v>
      </c>
      <c r="P346" s="222"/>
      <c r="Q346" s="319"/>
      <c r="R346" s="93"/>
      <c r="S346" s="93">
        <v>7</v>
      </c>
      <c r="T346" s="94">
        <v>4</v>
      </c>
      <c r="U346" s="94"/>
      <c r="V346" s="90"/>
      <c r="W346" s="89">
        <v>153</v>
      </c>
      <c r="X346" s="92"/>
      <c r="Y346" s="182"/>
      <c r="Z346" s="184"/>
      <c r="AA346" s="306">
        <v>6.9</v>
      </c>
      <c r="AB346" s="442">
        <v>25</v>
      </c>
      <c r="AC346" s="349">
        <v>42</v>
      </c>
      <c r="AD346" s="349"/>
      <c r="AE346" s="349"/>
      <c r="AF346" s="349"/>
      <c r="AG346" s="349"/>
      <c r="AH346" s="349"/>
      <c r="AI346" s="306"/>
      <c r="AJ346" s="90">
        <v>7</v>
      </c>
      <c r="AK346" s="182"/>
      <c r="AL346" s="184"/>
      <c r="AM346" s="349"/>
      <c r="AN346" s="349"/>
      <c r="AO346" s="306"/>
      <c r="AP346" s="350">
        <v>1</v>
      </c>
      <c r="AQ346" s="490"/>
      <c r="AR346" s="95"/>
      <c r="AS346" s="95"/>
      <c r="AT346" s="95"/>
      <c r="AU346" s="95"/>
      <c r="AV346" s="95"/>
      <c r="AW346" s="95"/>
      <c r="AX346" s="95"/>
      <c r="AY346" s="95"/>
      <c r="AZ346" s="95"/>
      <c r="BA346" s="95"/>
      <c r="BB346" s="95"/>
      <c r="BC346" s="95"/>
      <c r="BD346" s="95"/>
      <c r="BE346" s="95"/>
      <c r="BF346" s="95"/>
      <c r="BG346" s="95"/>
      <c r="BH346" s="95"/>
      <c r="BI346" s="95"/>
      <c r="BJ346" s="95"/>
      <c r="BK346" s="95"/>
      <c r="BL346" s="95"/>
      <c r="BM346" s="95"/>
      <c r="BN346" s="95"/>
      <c r="BO346" s="95"/>
      <c r="BP346" s="95"/>
      <c r="BQ346" s="95"/>
      <c r="BR346" s="95"/>
      <c r="BS346" s="95"/>
      <c r="BT346" s="95"/>
      <c r="BU346" s="95"/>
      <c r="BV346" s="95"/>
      <c r="BW346" s="95"/>
      <c r="BX346" s="95"/>
      <c r="BY346" s="95"/>
      <c r="BZ346" s="95"/>
      <c r="CA346" s="95"/>
      <c r="CB346" s="95"/>
      <c r="CC346" s="95"/>
      <c r="CD346" s="95"/>
      <c r="CE346" s="95"/>
      <c r="CF346" s="95"/>
      <c r="CG346" s="95"/>
      <c r="CH346" s="95"/>
      <c r="CI346" s="95"/>
      <c r="CJ346" s="95"/>
      <c r="CK346" s="95"/>
      <c r="CL346" s="95"/>
      <c r="CM346" s="95"/>
      <c r="CN346" s="95"/>
      <c r="CO346" s="95"/>
      <c r="CP346" s="95"/>
      <c r="CQ346" s="95"/>
      <c r="CR346" s="95"/>
      <c r="CS346" s="95"/>
      <c r="CT346" s="95"/>
      <c r="CU346" s="95"/>
      <c r="CV346" s="95"/>
      <c r="CW346" s="95"/>
      <c r="CX346" s="95"/>
      <c r="CY346" s="95"/>
      <c r="CZ346" s="95"/>
      <c r="DA346" s="95"/>
      <c r="DB346" s="95"/>
      <c r="DC346" s="95"/>
      <c r="DD346" s="95"/>
      <c r="DE346" s="95"/>
      <c r="DF346" s="95"/>
      <c r="DG346" s="95"/>
      <c r="DH346" s="95"/>
      <c r="DI346" s="95"/>
      <c r="DJ346" s="95"/>
      <c r="DK346" s="95"/>
      <c r="DL346" s="95"/>
      <c r="DM346" s="95"/>
      <c r="DN346" s="95"/>
      <c r="DO346" s="95"/>
      <c r="DP346" s="95"/>
      <c r="DQ346" s="95"/>
      <c r="DR346" s="95"/>
      <c r="DS346" s="95"/>
      <c r="DT346" s="95"/>
      <c r="DU346" s="95"/>
      <c r="DV346" s="95"/>
      <c r="DW346" s="95"/>
      <c r="DX346" s="95"/>
      <c r="DY346" s="95"/>
      <c r="DZ346" s="95"/>
      <c r="EA346" s="95"/>
      <c r="EB346" s="95"/>
      <c r="EC346" s="95"/>
      <c r="ED346" s="95"/>
      <c r="EE346" s="95"/>
      <c r="EF346" s="95"/>
      <c r="EG346" s="95"/>
      <c r="EH346" s="95"/>
      <c r="EI346" s="95"/>
      <c r="EJ346" s="95"/>
      <c r="EK346" s="95"/>
      <c r="EL346" s="95"/>
      <c r="EM346" s="95"/>
      <c r="EN346" s="95"/>
      <c r="EO346" s="95"/>
      <c r="EP346" s="95"/>
      <c r="EQ346" s="95"/>
      <c r="ER346" s="95"/>
      <c r="ES346" s="95"/>
      <c r="ET346" s="95"/>
      <c r="EU346" s="95"/>
      <c r="EV346" s="95"/>
      <c r="EW346" s="95"/>
      <c r="EX346" s="95"/>
      <c r="EY346" s="95"/>
      <c r="EZ346" s="95"/>
      <c r="FA346" s="95"/>
      <c r="FB346" s="95"/>
      <c r="FC346" s="95"/>
      <c r="FD346" s="95"/>
      <c r="FE346" s="95"/>
      <c r="FF346" s="95"/>
      <c r="FG346" s="95"/>
      <c r="FH346" s="95"/>
      <c r="FI346" s="95"/>
      <c r="FJ346" s="95"/>
      <c r="FK346" s="95"/>
      <c r="FL346" s="95"/>
      <c r="FM346" s="95"/>
      <c r="FN346" s="95"/>
      <c r="FO346" s="95"/>
      <c r="FP346" s="95"/>
      <c r="FQ346" s="95"/>
      <c r="FR346" s="95"/>
      <c r="FS346" s="95"/>
      <c r="FT346" s="95"/>
      <c r="FU346" s="95"/>
      <c r="FV346" s="95"/>
      <c r="FW346" s="95"/>
      <c r="FX346" s="95"/>
      <c r="FY346" s="95"/>
      <c r="FZ346" s="95"/>
      <c r="GA346" s="95"/>
      <c r="GB346" s="95"/>
      <c r="GC346" s="95"/>
      <c r="GD346" s="95"/>
      <c r="GE346" s="95"/>
      <c r="GF346" s="95"/>
      <c r="GG346" s="95"/>
      <c r="GH346" s="95"/>
      <c r="GI346" s="95"/>
      <c r="GJ346" s="95"/>
      <c r="GK346" s="95"/>
      <c r="GL346" s="95"/>
      <c r="GM346" s="95"/>
      <c r="GN346" s="95"/>
      <c r="GO346" s="95"/>
      <c r="GP346" s="95"/>
      <c r="GQ346" s="95"/>
      <c r="GR346" s="95"/>
      <c r="GS346" s="95"/>
      <c r="GT346" s="95"/>
      <c r="GU346" s="95"/>
      <c r="GV346" s="95"/>
      <c r="GW346" s="95"/>
      <c r="GX346" s="95"/>
      <c r="GY346" s="95"/>
      <c r="GZ346" s="95"/>
      <c r="HA346" s="95"/>
      <c r="HB346" s="95"/>
      <c r="HC346" s="95"/>
      <c r="HD346" s="95"/>
      <c r="HE346" s="95"/>
      <c r="HF346" s="95"/>
      <c r="HG346" s="95"/>
      <c r="HH346" s="95"/>
      <c r="HI346" s="95"/>
      <c r="HJ346" s="95"/>
      <c r="HK346" s="95"/>
      <c r="HL346" s="95"/>
      <c r="HM346" s="95"/>
      <c r="HN346" s="95"/>
      <c r="HO346" s="95"/>
      <c r="HP346" s="95"/>
      <c r="HQ346" s="95"/>
      <c r="HR346" s="95"/>
      <c r="HS346" s="95"/>
      <c r="HT346" s="95"/>
      <c r="HU346" s="95"/>
      <c r="HV346" s="95"/>
      <c r="HW346" s="95"/>
      <c r="HX346" s="95"/>
      <c r="HY346" s="95"/>
      <c r="HZ346" s="95"/>
    </row>
    <row r="347" spans="1:234" s="95" customFormat="1" ht="10.5" customHeight="1">
      <c r="A347" s="463" t="s">
        <v>62</v>
      </c>
      <c r="B347" s="465">
        <f>B345+1</f>
        <v>38807</v>
      </c>
      <c r="C347" s="293">
        <f>SUM(D347:J348)</f>
        <v>55</v>
      </c>
      <c r="D347" s="285">
        <v>55</v>
      </c>
      <c r="E347" s="96"/>
      <c r="F347" s="80"/>
      <c r="G347" s="80"/>
      <c r="H347" s="80"/>
      <c r="I347" s="80"/>
      <c r="J347" s="98"/>
      <c r="K347" s="28" t="s">
        <v>124</v>
      </c>
      <c r="L347" s="30">
        <v>9</v>
      </c>
      <c r="M347" s="82" t="s">
        <v>100</v>
      </c>
      <c r="N347" s="83">
        <v>11</v>
      </c>
      <c r="O347" s="211" t="s">
        <v>64</v>
      </c>
      <c r="P347" s="221"/>
      <c r="Q347" s="318">
        <f>SUM(R347:R348,T347:T348)+SUM(S347:S348)*1.5+SUM(U347:U348)/3+SUM(V347:V348)*0.6</f>
        <v>9</v>
      </c>
      <c r="R347" s="70"/>
      <c r="S347" s="70">
        <v>6</v>
      </c>
      <c r="T347" s="29"/>
      <c r="U347" s="29"/>
      <c r="V347" s="30"/>
      <c r="W347" s="28"/>
      <c r="X347" s="83"/>
      <c r="Y347" s="180"/>
      <c r="Z347" s="307"/>
      <c r="AA347" s="54">
        <v>4</v>
      </c>
      <c r="AB347" s="38"/>
      <c r="AC347" s="37">
        <v>55</v>
      </c>
      <c r="AD347" s="37"/>
      <c r="AE347" s="37"/>
      <c r="AF347" s="37"/>
      <c r="AG347" s="37"/>
      <c r="AH347" s="37"/>
      <c r="AI347" s="54"/>
      <c r="AJ347" s="30">
        <v>1</v>
      </c>
      <c r="AK347" s="180">
        <v>49</v>
      </c>
      <c r="AL347" s="185">
        <v>58</v>
      </c>
      <c r="AM347" s="33">
        <v>54</v>
      </c>
      <c r="AN347" s="33">
        <v>59</v>
      </c>
      <c r="AO347" s="34">
        <f>AN347-AK347</f>
        <v>10</v>
      </c>
      <c r="AP347" s="352"/>
      <c r="AQ347" s="491" t="s">
        <v>404</v>
      </c>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c r="EQ347" s="59"/>
      <c r="ER347" s="59"/>
      <c r="ES347" s="59"/>
      <c r="ET347" s="59"/>
      <c r="EU347" s="59"/>
      <c r="EV347" s="59"/>
      <c r="EW347" s="59"/>
      <c r="EX347" s="59"/>
      <c r="EY347" s="59"/>
      <c r="EZ347" s="59"/>
      <c r="FA347" s="59"/>
      <c r="FB347" s="59"/>
      <c r="FC347" s="59"/>
      <c r="FD347" s="59"/>
      <c r="FE347" s="59"/>
      <c r="FF347" s="59"/>
      <c r="FG347" s="59"/>
      <c r="FH347" s="59"/>
      <c r="FI347" s="59"/>
      <c r="FJ347" s="59"/>
      <c r="FK347" s="59"/>
      <c r="FL347" s="59"/>
      <c r="FM347" s="59"/>
      <c r="FN347" s="59"/>
      <c r="FO347" s="59"/>
      <c r="FP347" s="59"/>
      <c r="FQ347" s="59"/>
      <c r="FR347" s="59"/>
      <c r="FS347" s="59"/>
      <c r="FT347" s="59"/>
      <c r="FU347" s="59"/>
      <c r="FV347" s="59"/>
      <c r="FW347" s="59"/>
      <c r="FX347" s="59"/>
      <c r="FY347" s="59"/>
      <c r="FZ347" s="59"/>
      <c r="GA347" s="59"/>
      <c r="GB347" s="59"/>
      <c r="GC347" s="59"/>
      <c r="GD347" s="59"/>
      <c r="GE347" s="59"/>
      <c r="GF347" s="59"/>
      <c r="GG347" s="59"/>
      <c r="GH347" s="59"/>
      <c r="GI347" s="59"/>
      <c r="GJ347" s="59"/>
      <c r="GK347" s="59"/>
      <c r="GL347" s="59"/>
      <c r="GM347" s="59"/>
      <c r="GN347" s="59"/>
      <c r="GO347" s="59"/>
      <c r="GP347" s="59"/>
      <c r="GQ347" s="59"/>
      <c r="GR347" s="59"/>
      <c r="GS347" s="59"/>
      <c r="GT347" s="59"/>
      <c r="GU347" s="59"/>
      <c r="GV347" s="59"/>
      <c r="GW347" s="59"/>
      <c r="GX347" s="59"/>
      <c r="GY347" s="59"/>
      <c r="GZ347" s="59"/>
      <c r="HA347" s="59"/>
      <c r="HB347" s="59"/>
      <c r="HC347" s="59"/>
      <c r="HD347" s="59"/>
      <c r="HE347" s="59"/>
      <c r="HF347" s="59"/>
      <c r="HG347" s="59"/>
      <c r="HH347" s="59"/>
      <c r="HI347" s="59"/>
      <c r="HJ347" s="59"/>
      <c r="HK347" s="59"/>
      <c r="HL347" s="59"/>
      <c r="HM347" s="59"/>
      <c r="HN347" s="59"/>
      <c r="HO347" s="59"/>
      <c r="HP347" s="59"/>
      <c r="HQ347" s="59"/>
      <c r="HR347" s="59"/>
      <c r="HS347" s="59"/>
      <c r="HT347" s="59"/>
      <c r="HU347" s="59"/>
      <c r="HV347" s="59"/>
      <c r="HW347" s="59"/>
      <c r="HX347" s="59"/>
      <c r="HY347" s="59"/>
      <c r="HZ347" s="59"/>
    </row>
    <row r="348" spans="1:234" ht="10.5" customHeight="1">
      <c r="A348" s="467"/>
      <c r="B348" s="468"/>
      <c r="C348" s="294"/>
      <c r="D348" s="286"/>
      <c r="E348" s="97"/>
      <c r="F348" s="87"/>
      <c r="G348" s="87"/>
      <c r="H348" s="87"/>
      <c r="I348" s="87"/>
      <c r="J348" s="100"/>
      <c r="K348" s="89"/>
      <c r="L348" s="90"/>
      <c r="M348" s="91"/>
      <c r="N348" s="92"/>
      <c r="O348" s="212"/>
      <c r="P348" s="222"/>
      <c r="Q348" s="319"/>
      <c r="R348" s="93"/>
      <c r="S348" s="93"/>
      <c r="T348" s="94"/>
      <c r="U348" s="94"/>
      <c r="V348" s="90"/>
      <c r="W348" s="89"/>
      <c r="X348" s="92"/>
      <c r="Y348" s="182"/>
      <c r="Z348" s="184"/>
      <c r="AA348" s="309"/>
      <c r="AB348" s="443"/>
      <c r="AC348" s="444"/>
      <c r="AD348" s="444"/>
      <c r="AE348" s="444"/>
      <c r="AF348" s="444"/>
      <c r="AG348" s="444"/>
      <c r="AH348" s="444"/>
      <c r="AI348" s="309"/>
      <c r="AJ348" s="90">
        <v>7</v>
      </c>
      <c r="AK348" s="182"/>
      <c r="AL348" s="184"/>
      <c r="AM348" s="349"/>
      <c r="AN348" s="349"/>
      <c r="AO348" s="306"/>
      <c r="AP348" s="350"/>
      <c r="AQ348" s="490"/>
      <c r="AR348" s="95"/>
      <c r="AS348" s="95"/>
      <c r="AT348" s="95"/>
      <c r="AU348" s="95"/>
      <c r="AV348" s="95"/>
      <c r="AW348" s="95"/>
      <c r="AX348" s="95"/>
      <c r="AY348" s="95"/>
      <c r="AZ348" s="95"/>
      <c r="BA348" s="95"/>
      <c r="BB348" s="95"/>
      <c r="BC348" s="95"/>
      <c r="BD348" s="95"/>
      <c r="BE348" s="95"/>
      <c r="BF348" s="95"/>
      <c r="BG348" s="95"/>
      <c r="BH348" s="95"/>
      <c r="BI348" s="95"/>
      <c r="BJ348" s="95"/>
      <c r="BK348" s="95"/>
      <c r="BL348" s="95"/>
      <c r="BM348" s="95"/>
      <c r="BN348" s="95"/>
      <c r="BO348" s="95"/>
      <c r="BP348" s="95"/>
      <c r="BQ348" s="95"/>
      <c r="BR348" s="95"/>
      <c r="BS348" s="95"/>
      <c r="BT348" s="95"/>
      <c r="BU348" s="95"/>
      <c r="BV348" s="95"/>
      <c r="BW348" s="95"/>
      <c r="BX348" s="95"/>
      <c r="BY348" s="95"/>
      <c r="BZ348" s="95"/>
      <c r="CA348" s="95"/>
      <c r="CB348" s="95"/>
      <c r="CC348" s="95"/>
      <c r="CD348" s="95"/>
      <c r="CE348" s="95"/>
      <c r="CF348" s="95"/>
      <c r="CG348" s="95"/>
      <c r="CH348" s="95"/>
      <c r="CI348" s="95"/>
      <c r="CJ348" s="95"/>
      <c r="CK348" s="95"/>
      <c r="CL348" s="95"/>
      <c r="CM348" s="95"/>
      <c r="CN348" s="95"/>
      <c r="CO348" s="95"/>
      <c r="CP348" s="95"/>
      <c r="CQ348" s="95"/>
      <c r="CR348" s="95"/>
      <c r="CS348" s="95"/>
      <c r="CT348" s="95"/>
      <c r="CU348" s="95"/>
      <c r="CV348" s="95"/>
      <c r="CW348" s="95"/>
      <c r="CX348" s="95"/>
      <c r="CY348" s="95"/>
      <c r="CZ348" s="95"/>
      <c r="DA348" s="95"/>
      <c r="DB348" s="95"/>
      <c r="DC348" s="95"/>
      <c r="DD348" s="95"/>
      <c r="DE348" s="95"/>
      <c r="DF348" s="95"/>
      <c r="DG348" s="95"/>
      <c r="DH348" s="95"/>
      <c r="DI348" s="95"/>
      <c r="DJ348" s="95"/>
      <c r="DK348" s="95"/>
      <c r="DL348" s="95"/>
      <c r="DM348" s="95"/>
      <c r="DN348" s="95"/>
      <c r="DO348" s="95"/>
      <c r="DP348" s="95"/>
      <c r="DQ348" s="95"/>
      <c r="DR348" s="95"/>
      <c r="DS348" s="95"/>
      <c r="DT348" s="95"/>
      <c r="DU348" s="95"/>
      <c r="DV348" s="95"/>
      <c r="DW348" s="95"/>
      <c r="DX348" s="95"/>
      <c r="DY348" s="95"/>
      <c r="DZ348" s="95"/>
      <c r="EA348" s="95"/>
      <c r="EB348" s="95"/>
      <c r="EC348" s="95"/>
      <c r="ED348" s="95"/>
      <c r="EE348" s="95"/>
      <c r="EF348" s="95"/>
      <c r="EG348" s="95"/>
      <c r="EH348" s="95"/>
      <c r="EI348" s="95"/>
      <c r="EJ348" s="95"/>
      <c r="EK348" s="95"/>
      <c r="EL348" s="95"/>
      <c r="EM348" s="95"/>
      <c r="EN348" s="95"/>
      <c r="EO348" s="95"/>
      <c r="EP348" s="95"/>
      <c r="EQ348" s="95"/>
      <c r="ER348" s="95"/>
      <c r="ES348" s="95"/>
      <c r="ET348" s="95"/>
      <c r="EU348" s="95"/>
      <c r="EV348" s="95"/>
      <c r="EW348" s="95"/>
      <c r="EX348" s="95"/>
      <c r="EY348" s="95"/>
      <c r="EZ348" s="95"/>
      <c r="FA348" s="95"/>
      <c r="FB348" s="95"/>
      <c r="FC348" s="95"/>
      <c r="FD348" s="95"/>
      <c r="FE348" s="95"/>
      <c r="FF348" s="95"/>
      <c r="FG348" s="95"/>
      <c r="FH348" s="95"/>
      <c r="FI348" s="95"/>
      <c r="FJ348" s="95"/>
      <c r="FK348" s="95"/>
      <c r="FL348" s="95"/>
      <c r="FM348" s="95"/>
      <c r="FN348" s="95"/>
      <c r="FO348" s="95"/>
      <c r="FP348" s="95"/>
      <c r="FQ348" s="95"/>
      <c r="FR348" s="95"/>
      <c r="FS348" s="95"/>
      <c r="FT348" s="95"/>
      <c r="FU348" s="95"/>
      <c r="FV348" s="95"/>
      <c r="FW348" s="95"/>
      <c r="FX348" s="95"/>
      <c r="FY348" s="95"/>
      <c r="FZ348" s="95"/>
      <c r="GA348" s="95"/>
      <c r="GB348" s="95"/>
      <c r="GC348" s="95"/>
      <c r="GD348" s="95"/>
      <c r="GE348" s="95"/>
      <c r="GF348" s="95"/>
      <c r="GG348" s="95"/>
      <c r="GH348" s="95"/>
      <c r="GI348" s="95"/>
      <c r="GJ348" s="95"/>
      <c r="GK348" s="95"/>
      <c r="GL348" s="95"/>
      <c r="GM348" s="95"/>
      <c r="GN348" s="95"/>
      <c r="GO348" s="95"/>
      <c r="GP348" s="95"/>
      <c r="GQ348" s="95"/>
      <c r="GR348" s="95"/>
      <c r="GS348" s="95"/>
      <c r="GT348" s="95"/>
      <c r="GU348" s="95"/>
      <c r="GV348" s="95"/>
      <c r="GW348" s="95"/>
      <c r="GX348" s="95"/>
      <c r="GY348" s="95"/>
      <c r="GZ348" s="95"/>
      <c r="HA348" s="95"/>
      <c r="HB348" s="95"/>
      <c r="HC348" s="95"/>
      <c r="HD348" s="95"/>
      <c r="HE348" s="95"/>
      <c r="HF348" s="95"/>
      <c r="HG348" s="95"/>
      <c r="HH348" s="95"/>
      <c r="HI348" s="95"/>
      <c r="HJ348" s="95"/>
      <c r="HK348" s="95"/>
      <c r="HL348" s="95"/>
      <c r="HM348" s="95"/>
      <c r="HN348" s="95"/>
      <c r="HO348" s="95"/>
      <c r="HP348" s="95"/>
      <c r="HQ348" s="95"/>
      <c r="HR348" s="95"/>
      <c r="HS348" s="95"/>
      <c r="HT348" s="95"/>
      <c r="HU348" s="95"/>
      <c r="HV348" s="95"/>
      <c r="HW348" s="95"/>
      <c r="HX348" s="95"/>
      <c r="HY348" s="95"/>
      <c r="HZ348" s="95"/>
    </row>
    <row r="349" spans="1:234" s="95" customFormat="1" ht="10.5" customHeight="1">
      <c r="A349" s="463" t="s">
        <v>63</v>
      </c>
      <c r="B349" s="465">
        <f>B347+1</f>
        <v>38808</v>
      </c>
      <c r="C349" s="293">
        <f>SUM(D349:J350)</f>
        <v>136</v>
      </c>
      <c r="D349" s="284">
        <v>50</v>
      </c>
      <c r="E349" s="80">
        <v>51</v>
      </c>
      <c r="F349" s="80">
        <v>10</v>
      </c>
      <c r="G349" s="80"/>
      <c r="H349" s="80"/>
      <c r="I349" s="80"/>
      <c r="J349" s="81"/>
      <c r="K349" s="28" t="s">
        <v>260</v>
      </c>
      <c r="L349" s="30">
        <v>8</v>
      </c>
      <c r="M349" s="82" t="s">
        <v>100</v>
      </c>
      <c r="N349" s="83">
        <v>10</v>
      </c>
      <c r="O349" s="211" t="s">
        <v>405</v>
      </c>
      <c r="P349" s="221"/>
      <c r="Q349" s="318">
        <f>SUM(R349:R350,T349:T350)+SUM(S349:S350)*1.5+SUM(U349:U350)/3+SUM(V349:V350)*0.6</f>
        <v>29.5</v>
      </c>
      <c r="R349" s="70"/>
      <c r="S349" s="70">
        <v>13</v>
      </c>
      <c r="T349" s="29">
        <v>5</v>
      </c>
      <c r="U349" s="29"/>
      <c r="V349" s="30"/>
      <c r="W349" s="28">
        <v>153</v>
      </c>
      <c r="X349" s="83"/>
      <c r="Y349" s="140"/>
      <c r="Z349" s="185">
        <v>12.6</v>
      </c>
      <c r="AA349" s="34"/>
      <c r="AB349" s="32">
        <v>25</v>
      </c>
      <c r="AC349" s="33">
        <v>86</v>
      </c>
      <c r="AD349" s="33"/>
      <c r="AE349" s="33"/>
      <c r="AF349" s="33"/>
      <c r="AG349" s="33"/>
      <c r="AH349" s="33"/>
      <c r="AI349" s="34"/>
      <c r="AJ349" s="30"/>
      <c r="AK349" s="180" t="s">
        <v>99</v>
      </c>
      <c r="AL349" s="185"/>
      <c r="AM349" s="33"/>
      <c r="AN349" s="33"/>
      <c r="AO349" s="34"/>
      <c r="AP349" s="352"/>
      <c r="AQ349" s="491" t="s">
        <v>15</v>
      </c>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c r="EQ349" s="59"/>
      <c r="ER349" s="59"/>
      <c r="ES349" s="59"/>
      <c r="ET349" s="59"/>
      <c r="EU349" s="59"/>
      <c r="EV349" s="59"/>
      <c r="EW349" s="59"/>
      <c r="EX349" s="59"/>
      <c r="EY349" s="59"/>
      <c r="EZ349" s="59"/>
      <c r="FA349" s="59"/>
      <c r="FB349" s="59"/>
      <c r="FC349" s="59"/>
      <c r="FD349" s="59"/>
      <c r="FE349" s="59"/>
      <c r="FF349" s="59"/>
      <c r="FG349" s="59"/>
      <c r="FH349" s="59"/>
      <c r="FI349" s="59"/>
      <c r="FJ349" s="59"/>
      <c r="FK349" s="59"/>
      <c r="FL349" s="59"/>
      <c r="FM349" s="59"/>
      <c r="FN349" s="59"/>
      <c r="FO349" s="59"/>
      <c r="FP349" s="59"/>
      <c r="FQ349" s="59"/>
      <c r="FR349" s="59"/>
      <c r="FS349" s="59"/>
      <c r="FT349" s="59"/>
      <c r="FU349" s="59"/>
      <c r="FV349" s="59"/>
      <c r="FW349" s="59"/>
      <c r="FX349" s="59"/>
      <c r="FY349" s="59"/>
      <c r="FZ349" s="59"/>
      <c r="GA349" s="59"/>
      <c r="GB349" s="59"/>
      <c r="GC349" s="59"/>
      <c r="GD349" s="59"/>
      <c r="GE349" s="59"/>
      <c r="GF349" s="59"/>
      <c r="GG349" s="59"/>
      <c r="GH349" s="59"/>
      <c r="GI349" s="59"/>
      <c r="GJ349" s="59"/>
      <c r="GK349" s="59"/>
      <c r="GL349" s="59"/>
      <c r="GM349" s="59"/>
      <c r="GN349" s="59"/>
      <c r="GO349" s="59"/>
      <c r="GP349" s="59"/>
      <c r="GQ349" s="59"/>
      <c r="GR349" s="59"/>
      <c r="GS349" s="59"/>
      <c r="GT349" s="59"/>
      <c r="GU349" s="59"/>
      <c r="GV349" s="59"/>
      <c r="GW349" s="59"/>
      <c r="GX349" s="59"/>
      <c r="GY349" s="59"/>
      <c r="GZ349" s="59"/>
      <c r="HA349" s="59"/>
      <c r="HB349" s="59"/>
      <c r="HC349" s="59"/>
      <c r="HD349" s="59"/>
      <c r="HE349" s="59"/>
      <c r="HF349" s="59"/>
      <c r="HG349" s="59"/>
      <c r="HH349" s="59"/>
      <c r="HI349" s="59"/>
      <c r="HJ349" s="59"/>
      <c r="HK349" s="59"/>
      <c r="HL349" s="59"/>
      <c r="HM349" s="59"/>
      <c r="HN349" s="59"/>
      <c r="HO349" s="59"/>
      <c r="HP349" s="59"/>
      <c r="HQ349" s="59"/>
      <c r="HR349" s="59"/>
      <c r="HS349" s="59"/>
      <c r="HT349" s="59"/>
      <c r="HU349" s="59"/>
      <c r="HV349" s="59"/>
      <c r="HW349" s="59"/>
      <c r="HX349" s="59"/>
      <c r="HY349" s="59"/>
      <c r="HZ349" s="59"/>
    </row>
    <row r="350" spans="1:234" ht="10.5" customHeight="1">
      <c r="A350" s="467"/>
      <c r="B350" s="468"/>
      <c r="C350" s="294"/>
      <c r="D350" s="283">
        <v>25</v>
      </c>
      <c r="E350" s="87"/>
      <c r="F350" s="87"/>
      <c r="G350" s="87"/>
      <c r="H350" s="87"/>
      <c r="I350" s="87"/>
      <c r="J350" s="88"/>
      <c r="K350" s="89" t="s">
        <v>283</v>
      </c>
      <c r="L350" s="90">
        <v>8</v>
      </c>
      <c r="M350" s="91" t="s">
        <v>97</v>
      </c>
      <c r="N350" s="92">
        <v>17</v>
      </c>
      <c r="O350" s="212" t="s">
        <v>207</v>
      </c>
      <c r="P350" s="222"/>
      <c r="Q350" s="319"/>
      <c r="R350" s="93"/>
      <c r="S350" s="93"/>
      <c r="T350" s="94">
        <v>5</v>
      </c>
      <c r="U350" s="94"/>
      <c r="V350" s="90"/>
      <c r="W350" s="89">
        <v>116</v>
      </c>
      <c r="X350" s="92"/>
      <c r="Y350" s="182"/>
      <c r="Z350" s="184"/>
      <c r="AA350" s="306"/>
      <c r="AB350" s="442">
        <v>25</v>
      </c>
      <c r="AC350" s="349"/>
      <c r="AD350" s="349"/>
      <c r="AE350" s="349"/>
      <c r="AF350" s="349"/>
      <c r="AG350" s="349"/>
      <c r="AH350" s="349"/>
      <c r="AI350" s="306"/>
      <c r="AJ350" s="90">
        <v>9</v>
      </c>
      <c r="AK350" s="183"/>
      <c r="AL350" s="184"/>
      <c r="AM350" s="349"/>
      <c r="AN350" s="349"/>
      <c r="AO350" s="306"/>
      <c r="AP350" s="350">
        <v>6</v>
      </c>
      <c r="AQ350" s="490"/>
      <c r="AR350" s="95"/>
      <c r="AS350" s="95"/>
      <c r="AT350" s="95"/>
      <c r="AU350" s="95"/>
      <c r="AV350" s="95"/>
      <c r="AW350" s="95"/>
      <c r="AX350" s="95"/>
      <c r="AY350" s="95"/>
      <c r="AZ350" s="95"/>
      <c r="BA350" s="95"/>
      <c r="BB350" s="95"/>
      <c r="BC350" s="95"/>
      <c r="BD350" s="95"/>
      <c r="BE350" s="95"/>
      <c r="BF350" s="95"/>
      <c r="BG350" s="95"/>
      <c r="BH350" s="95"/>
      <c r="BI350" s="95"/>
      <c r="BJ350" s="95"/>
      <c r="BK350" s="95"/>
      <c r="BL350" s="95"/>
      <c r="BM350" s="95"/>
      <c r="BN350" s="95"/>
      <c r="BO350" s="95"/>
      <c r="BP350" s="95"/>
      <c r="BQ350" s="95"/>
      <c r="BR350" s="95"/>
      <c r="BS350" s="95"/>
      <c r="BT350" s="95"/>
      <c r="BU350" s="95"/>
      <c r="BV350" s="95"/>
      <c r="BW350" s="95"/>
      <c r="BX350" s="95"/>
      <c r="BY350" s="95"/>
      <c r="BZ350" s="95"/>
      <c r="CA350" s="95"/>
      <c r="CB350" s="95"/>
      <c r="CC350" s="95"/>
      <c r="CD350" s="95"/>
      <c r="CE350" s="95"/>
      <c r="CF350" s="95"/>
      <c r="CG350" s="95"/>
      <c r="CH350" s="95"/>
      <c r="CI350" s="95"/>
      <c r="CJ350" s="95"/>
      <c r="CK350" s="95"/>
      <c r="CL350" s="95"/>
      <c r="CM350" s="95"/>
      <c r="CN350" s="95"/>
      <c r="CO350" s="95"/>
      <c r="CP350" s="95"/>
      <c r="CQ350" s="95"/>
      <c r="CR350" s="95"/>
      <c r="CS350" s="95"/>
      <c r="CT350" s="95"/>
      <c r="CU350" s="95"/>
      <c r="CV350" s="95"/>
      <c r="CW350" s="95"/>
      <c r="CX350" s="95"/>
      <c r="CY350" s="95"/>
      <c r="CZ350" s="95"/>
      <c r="DA350" s="95"/>
      <c r="DB350" s="95"/>
      <c r="DC350" s="95"/>
      <c r="DD350" s="95"/>
      <c r="DE350" s="95"/>
      <c r="DF350" s="95"/>
      <c r="DG350" s="95"/>
      <c r="DH350" s="95"/>
      <c r="DI350" s="95"/>
      <c r="DJ350" s="95"/>
      <c r="DK350" s="95"/>
      <c r="DL350" s="95"/>
      <c r="DM350" s="95"/>
      <c r="DN350" s="95"/>
      <c r="DO350" s="95"/>
      <c r="DP350" s="95"/>
      <c r="DQ350" s="95"/>
      <c r="DR350" s="95"/>
      <c r="DS350" s="95"/>
      <c r="DT350" s="95"/>
      <c r="DU350" s="95"/>
      <c r="DV350" s="95"/>
      <c r="DW350" s="95"/>
      <c r="DX350" s="95"/>
      <c r="DY350" s="95"/>
      <c r="DZ350" s="95"/>
      <c r="EA350" s="95"/>
      <c r="EB350" s="95"/>
      <c r="EC350" s="95"/>
      <c r="ED350" s="95"/>
      <c r="EE350" s="95"/>
      <c r="EF350" s="95"/>
      <c r="EG350" s="95"/>
      <c r="EH350" s="95"/>
      <c r="EI350" s="95"/>
      <c r="EJ350" s="95"/>
      <c r="EK350" s="95"/>
      <c r="EL350" s="95"/>
      <c r="EM350" s="95"/>
      <c r="EN350" s="95"/>
      <c r="EO350" s="95"/>
      <c r="EP350" s="95"/>
      <c r="EQ350" s="95"/>
      <c r="ER350" s="95"/>
      <c r="ES350" s="95"/>
      <c r="ET350" s="95"/>
      <c r="EU350" s="95"/>
      <c r="EV350" s="95"/>
      <c r="EW350" s="95"/>
      <c r="EX350" s="95"/>
      <c r="EY350" s="95"/>
      <c r="EZ350" s="95"/>
      <c r="FA350" s="95"/>
      <c r="FB350" s="95"/>
      <c r="FC350" s="95"/>
      <c r="FD350" s="95"/>
      <c r="FE350" s="95"/>
      <c r="FF350" s="95"/>
      <c r="FG350" s="95"/>
      <c r="FH350" s="95"/>
      <c r="FI350" s="95"/>
      <c r="FJ350" s="95"/>
      <c r="FK350" s="95"/>
      <c r="FL350" s="95"/>
      <c r="FM350" s="95"/>
      <c r="FN350" s="95"/>
      <c r="FO350" s="95"/>
      <c r="FP350" s="95"/>
      <c r="FQ350" s="95"/>
      <c r="FR350" s="95"/>
      <c r="FS350" s="95"/>
      <c r="FT350" s="95"/>
      <c r="FU350" s="95"/>
      <c r="FV350" s="95"/>
      <c r="FW350" s="95"/>
      <c r="FX350" s="95"/>
      <c r="FY350" s="95"/>
      <c r="FZ350" s="95"/>
      <c r="GA350" s="95"/>
      <c r="GB350" s="95"/>
      <c r="GC350" s="95"/>
      <c r="GD350" s="95"/>
      <c r="GE350" s="95"/>
      <c r="GF350" s="95"/>
      <c r="GG350" s="95"/>
      <c r="GH350" s="95"/>
      <c r="GI350" s="95"/>
      <c r="GJ350" s="95"/>
      <c r="GK350" s="95"/>
      <c r="GL350" s="95"/>
      <c r="GM350" s="95"/>
      <c r="GN350" s="95"/>
      <c r="GO350" s="95"/>
      <c r="GP350" s="95"/>
      <c r="GQ350" s="95"/>
      <c r="GR350" s="95"/>
      <c r="GS350" s="95"/>
      <c r="GT350" s="95"/>
      <c r="GU350" s="95"/>
      <c r="GV350" s="95"/>
      <c r="GW350" s="95"/>
      <c r="GX350" s="95"/>
      <c r="GY350" s="95"/>
      <c r="GZ350" s="95"/>
      <c r="HA350" s="95"/>
      <c r="HB350" s="95"/>
      <c r="HC350" s="95"/>
      <c r="HD350" s="95"/>
      <c r="HE350" s="95"/>
      <c r="HF350" s="95"/>
      <c r="HG350" s="95"/>
      <c r="HH350" s="95"/>
      <c r="HI350" s="95"/>
      <c r="HJ350" s="95"/>
      <c r="HK350" s="95"/>
      <c r="HL350" s="95"/>
      <c r="HM350" s="95"/>
      <c r="HN350" s="95"/>
      <c r="HO350" s="95"/>
      <c r="HP350" s="95"/>
      <c r="HQ350" s="95"/>
      <c r="HR350" s="95"/>
      <c r="HS350" s="95"/>
      <c r="HT350" s="95"/>
      <c r="HU350" s="95"/>
      <c r="HV350" s="95"/>
      <c r="HW350" s="95"/>
      <c r="HX350" s="95"/>
      <c r="HY350" s="95"/>
      <c r="HZ350" s="95"/>
    </row>
    <row r="351" spans="1:234" s="95" customFormat="1" ht="10.5" customHeight="1">
      <c r="A351" s="463" t="s">
        <v>64</v>
      </c>
      <c r="B351" s="465">
        <f>B349+1</f>
        <v>38809</v>
      </c>
      <c r="C351" s="293">
        <f>SUM(D351:J352)</f>
        <v>122</v>
      </c>
      <c r="D351" s="285"/>
      <c r="E351" s="96"/>
      <c r="F351" s="80"/>
      <c r="G351" s="80"/>
      <c r="H351" s="80"/>
      <c r="I351" s="80"/>
      <c r="J351" s="98"/>
      <c r="K351" s="28"/>
      <c r="L351" s="99"/>
      <c r="M351" s="82"/>
      <c r="N351" s="83"/>
      <c r="O351" s="213"/>
      <c r="P351" s="221"/>
      <c r="Q351" s="320">
        <f>SUM(R351:R352,T351:T352)+SUM(S351:S352)*1.5+SUM(U351:U352)/3+SUM(V351:V352)*0.6</f>
        <v>23</v>
      </c>
      <c r="R351" s="70"/>
      <c r="S351" s="70"/>
      <c r="T351" s="29"/>
      <c r="U351" s="29"/>
      <c r="V351" s="30"/>
      <c r="W351" s="28"/>
      <c r="X351" s="83"/>
      <c r="Y351" s="140"/>
      <c r="Z351" s="185"/>
      <c r="AA351" s="34"/>
      <c r="AB351" s="32"/>
      <c r="AC351" s="33"/>
      <c r="AD351" s="33"/>
      <c r="AE351" s="33"/>
      <c r="AF351" s="33"/>
      <c r="AG351" s="33"/>
      <c r="AH351" s="33"/>
      <c r="AI351" s="34"/>
      <c r="AJ351" s="30"/>
      <c r="AK351" s="180" t="s">
        <v>99</v>
      </c>
      <c r="AL351" s="185"/>
      <c r="AM351" s="33"/>
      <c r="AN351" s="351"/>
      <c r="AO351" s="34"/>
      <c r="AP351" s="352"/>
      <c r="AQ351" s="491" t="s">
        <v>10</v>
      </c>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c r="EQ351" s="59"/>
      <c r="ER351" s="59"/>
      <c r="ES351" s="59"/>
      <c r="ET351" s="59"/>
      <c r="EU351" s="59"/>
      <c r="EV351" s="59"/>
      <c r="EW351" s="59"/>
      <c r="EX351" s="59"/>
      <c r="EY351" s="59"/>
      <c r="EZ351" s="59"/>
      <c r="FA351" s="59"/>
      <c r="FB351" s="59"/>
      <c r="FC351" s="59"/>
      <c r="FD351" s="59"/>
      <c r="FE351" s="59"/>
      <c r="FF351" s="59"/>
      <c r="FG351" s="59"/>
      <c r="FH351" s="59"/>
      <c r="FI351" s="59"/>
      <c r="FJ351" s="59"/>
      <c r="FK351" s="59"/>
      <c r="FL351" s="59"/>
      <c r="FM351" s="59"/>
      <c r="FN351" s="59"/>
      <c r="FO351" s="59"/>
      <c r="FP351" s="59"/>
      <c r="FQ351" s="59"/>
      <c r="FR351" s="59"/>
      <c r="FS351" s="59"/>
      <c r="FT351" s="59"/>
      <c r="FU351" s="59"/>
      <c r="FV351" s="59"/>
      <c r="FW351" s="59"/>
      <c r="FX351" s="59"/>
      <c r="FY351" s="59"/>
      <c r="FZ351" s="59"/>
      <c r="GA351" s="59"/>
      <c r="GB351" s="59"/>
      <c r="GC351" s="59"/>
      <c r="GD351" s="59"/>
      <c r="GE351" s="59"/>
      <c r="GF351" s="59"/>
      <c r="GG351" s="59"/>
      <c r="GH351" s="59"/>
      <c r="GI351" s="59"/>
      <c r="GJ351" s="59"/>
      <c r="GK351" s="59"/>
      <c r="GL351" s="59"/>
      <c r="GM351" s="59"/>
      <c r="GN351" s="59"/>
      <c r="GO351" s="59"/>
      <c r="GP351" s="59"/>
      <c r="GQ351" s="59"/>
      <c r="GR351" s="59"/>
      <c r="GS351" s="59"/>
      <c r="GT351" s="59"/>
      <c r="GU351" s="59"/>
      <c r="GV351" s="59"/>
      <c r="GW351" s="59"/>
      <c r="GX351" s="59"/>
      <c r="GY351" s="59"/>
      <c r="GZ351" s="59"/>
      <c r="HA351" s="59"/>
      <c r="HB351" s="59"/>
      <c r="HC351" s="59"/>
      <c r="HD351" s="59"/>
      <c r="HE351" s="59"/>
      <c r="HF351" s="59"/>
      <c r="HG351" s="59"/>
      <c r="HH351" s="59"/>
      <c r="HI351" s="59"/>
      <c r="HJ351" s="59"/>
      <c r="HK351" s="59"/>
      <c r="HL351" s="59"/>
      <c r="HM351" s="59"/>
      <c r="HN351" s="59"/>
      <c r="HO351" s="59"/>
      <c r="HP351" s="59"/>
      <c r="HQ351" s="59"/>
      <c r="HR351" s="59"/>
      <c r="HS351" s="59"/>
      <c r="HT351" s="59"/>
      <c r="HU351" s="59"/>
      <c r="HV351" s="59"/>
      <c r="HW351" s="59"/>
      <c r="HX351" s="59"/>
      <c r="HY351" s="59"/>
      <c r="HZ351" s="59"/>
    </row>
    <row r="352" spans="1:43" ht="10.5" customHeight="1" thickBot="1">
      <c r="A352" s="464"/>
      <c r="B352" s="466"/>
      <c r="C352" s="296"/>
      <c r="D352" s="285">
        <v>117</v>
      </c>
      <c r="E352" s="96">
        <v>5</v>
      </c>
      <c r="J352" s="98"/>
      <c r="K352" s="28" t="s">
        <v>98</v>
      </c>
      <c r="L352" s="30">
        <v>9</v>
      </c>
      <c r="M352" s="82" t="s">
        <v>97</v>
      </c>
      <c r="N352" s="83">
        <v>17</v>
      </c>
      <c r="O352" s="211" t="s">
        <v>29</v>
      </c>
      <c r="Q352" s="318"/>
      <c r="T352" s="29">
        <v>23</v>
      </c>
      <c r="W352" s="28">
        <v>120</v>
      </c>
      <c r="AB352" s="32">
        <v>122</v>
      </c>
      <c r="AJ352" s="30">
        <v>6</v>
      </c>
      <c r="AP352" s="352">
        <v>4</v>
      </c>
      <c r="AQ352" s="492"/>
    </row>
    <row r="353" spans="1:234" ht="10.5" customHeight="1" thickBot="1">
      <c r="A353" s="471">
        <f>IF(A337=52,1,A337+1)</f>
        <v>13</v>
      </c>
      <c r="B353" s="472"/>
      <c r="C353" s="299">
        <f>(C354/60-ROUNDDOWN(C354/60,0))/100*60+ROUNDDOWN(C354/60,0)</f>
        <v>14.19</v>
      </c>
      <c r="D353" s="300">
        <f>(D354/60-ROUNDDOWN(D354/60,0))/100*60+ROUNDDOWN(D354/60,0)</f>
        <v>11.35</v>
      </c>
      <c r="E353" s="301">
        <f aca="true" t="shared" si="107" ref="E353:J353">(E354/60-ROUNDDOWN(E354/60,0))/100*60+ROUNDDOWN(E354/60,0)</f>
        <v>1.4100000000000001</v>
      </c>
      <c r="F353" s="301">
        <f t="shared" si="107"/>
        <v>0.39</v>
      </c>
      <c r="G353" s="301">
        <f t="shared" si="107"/>
        <v>0.04</v>
      </c>
      <c r="H353" s="301">
        <f t="shared" si="107"/>
        <v>0.03</v>
      </c>
      <c r="I353" s="301">
        <f t="shared" si="107"/>
        <v>0.16999999999999998</v>
      </c>
      <c r="J353" s="301">
        <f t="shared" si="107"/>
        <v>0</v>
      </c>
      <c r="K353" s="226"/>
      <c r="L353" s="227">
        <f>2*COUNTA(L339:L352)-COUNT(L339:L352)</f>
        <v>11</v>
      </c>
      <c r="M353" s="228"/>
      <c r="N353" s="229"/>
      <c r="O353" s="475"/>
      <c r="P353" s="476"/>
      <c r="Q353" s="321">
        <f aca="true" t="shared" si="108" ref="Q353:V353">SUM(Q339:Q352)</f>
        <v>166.5</v>
      </c>
      <c r="R353" s="230">
        <f t="shared" si="108"/>
        <v>0</v>
      </c>
      <c r="S353" s="230">
        <f t="shared" si="108"/>
        <v>53</v>
      </c>
      <c r="T353" s="230">
        <f t="shared" si="108"/>
        <v>87</v>
      </c>
      <c r="U353" s="230">
        <f t="shared" si="108"/>
        <v>0</v>
      </c>
      <c r="V353" s="230">
        <f t="shared" si="108"/>
        <v>0</v>
      </c>
      <c r="W353" s="226"/>
      <c r="X353" s="229"/>
      <c r="Y353" s="231"/>
      <c r="Z353" s="312">
        <f>COUNT(Z339:Z352)</f>
        <v>1</v>
      </c>
      <c r="AA353" s="313">
        <f>COUNT(AA339:AA352)</f>
        <v>7</v>
      </c>
      <c r="AB353" s="300">
        <f aca="true" t="shared" si="109" ref="AB353:AI353">(AB354/60-ROUNDDOWN(AB354/60,0))/100*60+ROUNDDOWN(AB354/60,0)</f>
        <v>8.07</v>
      </c>
      <c r="AC353" s="300">
        <f t="shared" si="109"/>
        <v>6.12</v>
      </c>
      <c r="AD353" s="300">
        <f t="shared" si="109"/>
        <v>0</v>
      </c>
      <c r="AE353" s="300">
        <f t="shared" si="109"/>
        <v>0</v>
      </c>
      <c r="AF353" s="300">
        <f t="shared" si="109"/>
        <v>0</v>
      </c>
      <c r="AG353" s="300">
        <f t="shared" si="109"/>
        <v>0</v>
      </c>
      <c r="AH353" s="300">
        <f t="shared" si="109"/>
        <v>0</v>
      </c>
      <c r="AI353" s="448">
        <f t="shared" si="109"/>
        <v>0</v>
      </c>
      <c r="AJ353" s="317">
        <f>IF(COUNT(AJ339:AJ352)=0,0,SUM(AJ339:AJ352)/COUNTA(AK341:AK352,AK355:AK356))</f>
        <v>7.857142857142857</v>
      </c>
      <c r="AK353" s="231">
        <f>IF(COUNT(AK339:AK352)=0,"",AVERAGE(AK339:AK352))</f>
        <v>54</v>
      </c>
      <c r="AL353" s="231">
        <f>IF(COUNT(AL339:AL352)=0,"",AVERAGE(AL339:AL352))</f>
        <v>60.333333333333336</v>
      </c>
      <c r="AM353" s="231">
        <f>IF(COUNT(AM339:AM352)=0,"",AVERAGE(AM339:AM352))</f>
        <v>57</v>
      </c>
      <c r="AN353" s="231">
        <f>IF(COUNT(AN339:AN352)=0,"",AVERAGE(AN339:AN352))</f>
        <v>64.8</v>
      </c>
      <c r="AO353" s="231">
        <f>IF(COUNT(AO339:AO352)=0,"",AVERAGE(AO339:AO352))</f>
        <v>7.333333333333333</v>
      </c>
      <c r="AP353" s="342">
        <f>SUM(AP339:AP352)</f>
        <v>14</v>
      </c>
      <c r="AQ353" s="367"/>
      <c r="AR353" s="232"/>
      <c r="AS353" s="232"/>
      <c r="AT353" s="232"/>
      <c r="AU353" s="232"/>
      <c r="AV353" s="232"/>
      <c r="AW353" s="232"/>
      <c r="AX353" s="232"/>
      <c r="AY353" s="232"/>
      <c r="AZ353" s="232"/>
      <c r="BA353" s="232"/>
      <c r="BB353" s="232"/>
      <c r="BC353" s="232"/>
      <c r="BD353" s="232"/>
      <c r="BE353" s="232"/>
      <c r="BF353" s="232"/>
      <c r="BG353" s="232"/>
      <c r="BH353" s="232"/>
      <c r="BI353" s="232"/>
      <c r="BJ353" s="232"/>
      <c r="BK353" s="232"/>
      <c r="BL353" s="232"/>
      <c r="BM353" s="232"/>
      <c r="BN353" s="232"/>
      <c r="BO353" s="232"/>
      <c r="BP353" s="232"/>
      <c r="BQ353" s="232"/>
      <c r="BR353" s="232"/>
      <c r="BS353" s="232"/>
      <c r="BT353" s="232"/>
      <c r="BU353" s="232"/>
      <c r="BV353" s="232"/>
      <c r="BW353" s="232"/>
      <c r="BX353" s="232"/>
      <c r="BY353" s="232"/>
      <c r="BZ353" s="232"/>
      <c r="CA353" s="232"/>
      <c r="CB353" s="232"/>
      <c r="CC353" s="232"/>
      <c r="CD353" s="232"/>
      <c r="CE353" s="232"/>
      <c r="CF353" s="232"/>
      <c r="CG353" s="232"/>
      <c r="CH353" s="232"/>
      <c r="CI353" s="232"/>
      <c r="CJ353" s="232"/>
      <c r="CK353" s="232"/>
      <c r="CL353" s="232"/>
      <c r="CM353" s="232"/>
      <c r="CN353" s="232"/>
      <c r="CO353" s="232"/>
      <c r="CP353" s="232"/>
      <c r="CQ353" s="232"/>
      <c r="CR353" s="232"/>
      <c r="CS353" s="232"/>
      <c r="CT353" s="232"/>
      <c r="CU353" s="232"/>
      <c r="CV353" s="232"/>
      <c r="CW353" s="232"/>
      <c r="CX353" s="232"/>
      <c r="CY353" s="232"/>
      <c r="CZ353" s="232"/>
      <c r="DA353" s="232"/>
      <c r="DB353" s="232"/>
      <c r="DC353" s="232"/>
      <c r="DD353" s="232"/>
      <c r="DE353" s="232"/>
      <c r="DF353" s="232"/>
      <c r="DG353" s="232"/>
      <c r="DH353" s="232"/>
      <c r="DI353" s="232"/>
      <c r="DJ353" s="232"/>
      <c r="DK353" s="232"/>
      <c r="DL353" s="232"/>
      <c r="DM353" s="232"/>
      <c r="DN353" s="232"/>
      <c r="DO353" s="232"/>
      <c r="DP353" s="232"/>
      <c r="DQ353" s="232"/>
      <c r="DR353" s="232"/>
      <c r="DS353" s="232"/>
      <c r="DT353" s="232"/>
      <c r="DU353" s="232"/>
      <c r="DV353" s="232"/>
      <c r="DW353" s="232"/>
      <c r="DX353" s="232"/>
      <c r="DY353" s="232"/>
      <c r="DZ353" s="232"/>
      <c r="EA353" s="232"/>
      <c r="EB353" s="232"/>
      <c r="EC353" s="232"/>
      <c r="ED353" s="232"/>
      <c r="EE353" s="232"/>
      <c r="EF353" s="232"/>
      <c r="EG353" s="232"/>
      <c r="EH353" s="232"/>
      <c r="EI353" s="232"/>
      <c r="EJ353" s="232"/>
      <c r="EK353" s="232"/>
      <c r="EL353" s="232"/>
      <c r="EM353" s="232"/>
      <c r="EN353" s="232"/>
      <c r="EO353" s="232"/>
      <c r="EP353" s="232"/>
      <c r="EQ353" s="232"/>
      <c r="ER353" s="232"/>
      <c r="ES353" s="232"/>
      <c r="ET353" s="232"/>
      <c r="EU353" s="232"/>
      <c r="EV353" s="232"/>
      <c r="EW353" s="232"/>
      <c r="EX353" s="232"/>
      <c r="EY353" s="232"/>
      <c r="EZ353" s="232"/>
      <c r="FA353" s="232"/>
      <c r="FB353" s="232"/>
      <c r="FC353" s="232"/>
      <c r="FD353" s="232"/>
      <c r="FE353" s="232"/>
      <c r="FF353" s="232"/>
      <c r="FG353" s="232"/>
      <c r="FH353" s="232"/>
      <c r="FI353" s="232"/>
      <c r="FJ353" s="232"/>
      <c r="FK353" s="232"/>
      <c r="FL353" s="232"/>
      <c r="FM353" s="232"/>
      <c r="FN353" s="232"/>
      <c r="FO353" s="232"/>
      <c r="FP353" s="232"/>
      <c r="FQ353" s="232"/>
      <c r="FR353" s="232"/>
      <c r="FS353" s="232"/>
      <c r="FT353" s="232"/>
      <c r="FU353" s="232"/>
      <c r="FV353" s="232"/>
      <c r="FW353" s="232"/>
      <c r="FX353" s="232"/>
      <c r="FY353" s="232"/>
      <c r="FZ353" s="232"/>
      <c r="GA353" s="232"/>
      <c r="GB353" s="232"/>
      <c r="GC353" s="232"/>
      <c r="GD353" s="232"/>
      <c r="GE353" s="232"/>
      <c r="GF353" s="232"/>
      <c r="GG353" s="232"/>
      <c r="GH353" s="232"/>
      <c r="GI353" s="232"/>
      <c r="GJ353" s="232"/>
      <c r="GK353" s="232"/>
      <c r="GL353" s="232"/>
      <c r="GM353" s="232"/>
      <c r="GN353" s="232"/>
      <c r="GO353" s="232"/>
      <c r="GP353" s="232"/>
      <c r="GQ353" s="232"/>
      <c r="GR353" s="232"/>
      <c r="GS353" s="232"/>
      <c r="GT353" s="232"/>
      <c r="GU353" s="232"/>
      <c r="GV353" s="232"/>
      <c r="GW353" s="232"/>
      <c r="GX353" s="232"/>
      <c r="GY353" s="232"/>
      <c r="GZ353" s="232"/>
      <c r="HA353" s="232"/>
      <c r="HB353" s="232"/>
      <c r="HC353" s="232"/>
      <c r="HD353" s="232"/>
      <c r="HE353" s="232"/>
      <c r="HF353" s="232"/>
      <c r="HG353" s="232"/>
      <c r="HH353" s="232"/>
      <c r="HI353" s="232"/>
      <c r="HJ353" s="232"/>
      <c r="HK353" s="232"/>
      <c r="HL353" s="232"/>
      <c r="HM353" s="232"/>
      <c r="HN353" s="232"/>
      <c r="HO353" s="232"/>
      <c r="HP353" s="232"/>
      <c r="HQ353" s="232"/>
      <c r="HR353" s="232"/>
      <c r="HS353" s="232"/>
      <c r="HT353" s="232"/>
      <c r="HU353" s="232"/>
      <c r="HV353" s="232"/>
      <c r="HW353" s="232"/>
      <c r="HX353" s="232"/>
      <c r="HY353" s="232"/>
      <c r="HZ353" s="232"/>
    </row>
    <row r="354" spans="1:234" s="232" customFormat="1" ht="10.5" customHeight="1" thickBot="1">
      <c r="A354" s="473"/>
      <c r="B354" s="474"/>
      <c r="C354" s="297">
        <f>SUM(C339:C352)</f>
        <v>859</v>
      </c>
      <c r="D354" s="288">
        <f>SUM(D339:D352)</f>
        <v>695</v>
      </c>
      <c r="E354" s="233">
        <f aca="true" t="shared" si="110" ref="E354:J354">SUM(E339:E352)</f>
        <v>101</v>
      </c>
      <c r="F354" s="233">
        <f t="shared" si="110"/>
        <v>39</v>
      </c>
      <c r="G354" s="233">
        <f t="shared" si="110"/>
        <v>4</v>
      </c>
      <c r="H354" s="233">
        <f t="shared" si="110"/>
        <v>3</v>
      </c>
      <c r="I354" s="233">
        <f t="shared" si="110"/>
        <v>17</v>
      </c>
      <c r="J354" s="233">
        <f t="shared" si="110"/>
        <v>0</v>
      </c>
      <c r="K354" s="234"/>
      <c r="L354" s="235"/>
      <c r="M354" s="236"/>
      <c r="N354" s="237"/>
      <c r="O354" s="477"/>
      <c r="P354" s="478"/>
      <c r="Q354" s="316">
        <f>IF(C354=0,"",Q353/C354*60)</f>
        <v>11.629802095459837</v>
      </c>
      <c r="R354" s="239"/>
      <c r="S354" s="239"/>
      <c r="T354" s="240"/>
      <c r="U354" s="240"/>
      <c r="V354" s="235"/>
      <c r="W354" s="234"/>
      <c r="X354" s="237"/>
      <c r="Y354" s="241"/>
      <c r="Z354" s="314">
        <f>SUM(Z339:Z352)</f>
        <v>12.6</v>
      </c>
      <c r="AA354" s="315">
        <f>SUM(AA339:AA352)</f>
        <v>37.1</v>
      </c>
      <c r="AB354" s="288">
        <f>SUM(AB339:AB352)</f>
        <v>487</v>
      </c>
      <c r="AC354" s="288">
        <f aca="true" t="shared" si="111" ref="AC354:AI354">SUM(AC339:AC352)</f>
        <v>372</v>
      </c>
      <c r="AD354" s="288">
        <f t="shared" si="111"/>
        <v>0</v>
      </c>
      <c r="AE354" s="288">
        <f t="shared" si="111"/>
        <v>0</v>
      </c>
      <c r="AF354" s="288">
        <f t="shared" si="111"/>
        <v>0</v>
      </c>
      <c r="AG354" s="288">
        <f t="shared" si="111"/>
        <v>0</v>
      </c>
      <c r="AH354" s="288">
        <f t="shared" si="111"/>
        <v>0</v>
      </c>
      <c r="AI354" s="449">
        <f t="shared" si="111"/>
        <v>0</v>
      </c>
      <c r="AJ354" s="235"/>
      <c r="AK354" s="241"/>
      <c r="AL354" s="314"/>
      <c r="AM354" s="343"/>
      <c r="AN354" s="343"/>
      <c r="AO354" s="315"/>
      <c r="AP354" s="344"/>
      <c r="AQ354" s="368"/>
      <c r="AR354" s="242"/>
      <c r="AS354" s="242"/>
      <c r="AT354" s="242"/>
      <c r="AU354" s="242"/>
      <c r="AV354" s="242"/>
      <c r="AW354" s="242"/>
      <c r="AX354" s="242"/>
      <c r="AY354" s="242"/>
      <c r="AZ354" s="242"/>
      <c r="BA354" s="242"/>
      <c r="BB354" s="242"/>
      <c r="BC354" s="242"/>
      <c r="BD354" s="242"/>
      <c r="BE354" s="242"/>
      <c r="BF354" s="242"/>
      <c r="BG354" s="242"/>
      <c r="BH354" s="242"/>
      <c r="BI354" s="242"/>
      <c r="BJ354" s="242"/>
      <c r="BK354" s="242"/>
      <c r="BL354" s="242"/>
      <c r="BM354" s="242"/>
      <c r="BN354" s="242"/>
      <c r="BO354" s="242"/>
      <c r="BP354" s="242"/>
      <c r="BQ354" s="242"/>
      <c r="BR354" s="242"/>
      <c r="BS354" s="242"/>
      <c r="BT354" s="242"/>
      <c r="BU354" s="242"/>
      <c r="BV354" s="242"/>
      <c r="BW354" s="242"/>
      <c r="BX354" s="242"/>
      <c r="BY354" s="242"/>
      <c r="BZ354" s="242"/>
      <c r="CA354" s="242"/>
      <c r="CB354" s="242"/>
      <c r="CC354" s="242"/>
      <c r="CD354" s="242"/>
      <c r="CE354" s="242"/>
      <c r="CF354" s="242"/>
      <c r="CG354" s="242"/>
      <c r="CH354" s="242"/>
      <c r="CI354" s="242"/>
      <c r="CJ354" s="242"/>
      <c r="CK354" s="242"/>
      <c r="CL354" s="242"/>
      <c r="CM354" s="242"/>
      <c r="CN354" s="242"/>
      <c r="CO354" s="242"/>
      <c r="CP354" s="242"/>
      <c r="CQ354" s="242"/>
      <c r="CR354" s="242"/>
      <c r="CS354" s="242"/>
      <c r="CT354" s="242"/>
      <c r="CU354" s="242"/>
      <c r="CV354" s="242"/>
      <c r="CW354" s="242"/>
      <c r="CX354" s="242"/>
      <c r="CY354" s="242"/>
      <c r="CZ354" s="242"/>
      <c r="DA354" s="242"/>
      <c r="DB354" s="242"/>
      <c r="DC354" s="242"/>
      <c r="DD354" s="242"/>
      <c r="DE354" s="242"/>
      <c r="DF354" s="242"/>
      <c r="DG354" s="242"/>
      <c r="DH354" s="242"/>
      <c r="DI354" s="242"/>
      <c r="DJ354" s="242"/>
      <c r="DK354" s="242"/>
      <c r="DL354" s="242"/>
      <c r="DM354" s="242"/>
      <c r="DN354" s="242"/>
      <c r="DO354" s="242"/>
      <c r="DP354" s="242"/>
      <c r="DQ354" s="242"/>
      <c r="DR354" s="242"/>
      <c r="DS354" s="242"/>
      <c r="DT354" s="242"/>
      <c r="DU354" s="242"/>
      <c r="DV354" s="242"/>
      <c r="DW354" s="242"/>
      <c r="DX354" s="242"/>
      <c r="DY354" s="242"/>
      <c r="DZ354" s="242"/>
      <c r="EA354" s="242"/>
      <c r="EB354" s="242"/>
      <c r="EC354" s="242"/>
      <c r="ED354" s="242"/>
      <c r="EE354" s="242"/>
      <c r="EF354" s="242"/>
      <c r="EG354" s="242"/>
      <c r="EH354" s="242"/>
      <c r="EI354" s="242"/>
      <c r="EJ354" s="242"/>
      <c r="EK354" s="242"/>
      <c r="EL354" s="242"/>
      <c r="EM354" s="242"/>
      <c r="EN354" s="242"/>
      <c r="EO354" s="242"/>
      <c r="EP354" s="242"/>
      <c r="EQ354" s="242"/>
      <c r="ER354" s="242"/>
      <c r="ES354" s="242"/>
      <c r="ET354" s="242"/>
      <c r="EU354" s="242"/>
      <c r="EV354" s="242"/>
      <c r="EW354" s="242"/>
      <c r="EX354" s="242"/>
      <c r="EY354" s="242"/>
      <c r="EZ354" s="242"/>
      <c r="FA354" s="242"/>
      <c r="FB354" s="242"/>
      <c r="FC354" s="242"/>
      <c r="FD354" s="242"/>
      <c r="FE354" s="242"/>
      <c r="FF354" s="242"/>
      <c r="FG354" s="242"/>
      <c r="FH354" s="242"/>
      <c r="FI354" s="242"/>
      <c r="FJ354" s="242"/>
      <c r="FK354" s="242"/>
      <c r="FL354" s="242"/>
      <c r="FM354" s="242"/>
      <c r="FN354" s="242"/>
      <c r="FO354" s="242"/>
      <c r="FP354" s="242"/>
      <c r="FQ354" s="242"/>
      <c r="FR354" s="242"/>
      <c r="FS354" s="242"/>
      <c r="FT354" s="242"/>
      <c r="FU354" s="242"/>
      <c r="FV354" s="242"/>
      <c r="FW354" s="242"/>
      <c r="FX354" s="242"/>
      <c r="FY354" s="242"/>
      <c r="FZ354" s="242"/>
      <c r="GA354" s="242"/>
      <c r="GB354" s="242"/>
      <c r="GC354" s="242"/>
      <c r="GD354" s="242"/>
      <c r="GE354" s="242"/>
      <c r="GF354" s="242"/>
      <c r="GG354" s="242"/>
      <c r="GH354" s="242"/>
      <c r="GI354" s="242"/>
      <c r="GJ354" s="242"/>
      <c r="GK354" s="242"/>
      <c r="GL354" s="242"/>
      <c r="GM354" s="242"/>
      <c r="GN354" s="242"/>
      <c r="GO354" s="242"/>
      <c r="GP354" s="242"/>
      <c r="GQ354" s="242"/>
      <c r="GR354" s="242"/>
      <c r="GS354" s="242"/>
      <c r="GT354" s="242"/>
      <c r="GU354" s="242"/>
      <c r="GV354" s="242"/>
      <c r="GW354" s="242"/>
      <c r="GX354" s="242"/>
      <c r="GY354" s="242"/>
      <c r="GZ354" s="242"/>
      <c r="HA354" s="242"/>
      <c r="HB354" s="242"/>
      <c r="HC354" s="242"/>
      <c r="HD354" s="242"/>
      <c r="HE354" s="242"/>
      <c r="HF354" s="242"/>
      <c r="HG354" s="242"/>
      <c r="HH354" s="242"/>
      <c r="HI354" s="242"/>
      <c r="HJ354" s="242"/>
      <c r="HK354" s="242"/>
      <c r="HL354" s="242"/>
      <c r="HM354" s="242"/>
      <c r="HN354" s="242"/>
      <c r="HO354" s="242"/>
      <c r="HP354" s="242"/>
      <c r="HQ354" s="242"/>
      <c r="HR354" s="242"/>
      <c r="HS354" s="242"/>
      <c r="HT354" s="242"/>
      <c r="HU354" s="242"/>
      <c r="HV354" s="242"/>
      <c r="HW354" s="242"/>
      <c r="HX354" s="242"/>
      <c r="HY354" s="242"/>
      <c r="HZ354" s="242"/>
    </row>
    <row r="355" spans="1:234" s="242" customFormat="1" ht="10.5" customHeight="1" thickBot="1">
      <c r="A355" s="469" t="s">
        <v>51</v>
      </c>
      <c r="B355" s="470">
        <f>B351+1</f>
        <v>38810</v>
      </c>
      <c r="C355" s="293">
        <f>SUM(D355:J356)</f>
        <v>0</v>
      </c>
      <c r="D355" s="284"/>
      <c r="E355" s="80"/>
      <c r="F355" s="80"/>
      <c r="G355" s="80"/>
      <c r="H355" s="80"/>
      <c r="I355" s="80"/>
      <c r="J355" s="81"/>
      <c r="K355" s="28"/>
      <c r="L355" s="30"/>
      <c r="M355" s="82"/>
      <c r="N355" s="83"/>
      <c r="O355" s="214"/>
      <c r="P355" s="460" t="s">
        <v>620</v>
      </c>
      <c r="Q355" s="318">
        <f>SUM(R355:R356,T355:T356)+SUM(S355:S356)*1.5+SUM(U355:U356)/3+SUM(V355:V356)*0.6</f>
        <v>0</v>
      </c>
      <c r="R355" s="70"/>
      <c r="S355" s="70"/>
      <c r="T355" s="29"/>
      <c r="U355" s="29"/>
      <c r="V355" s="30"/>
      <c r="W355" s="28"/>
      <c r="X355" s="83"/>
      <c r="Y355" s="140"/>
      <c r="Z355" s="185"/>
      <c r="AA355" s="34"/>
      <c r="AB355" s="32"/>
      <c r="AC355" s="33"/>
      <c r="AD355" s="33"/>
      <c r="AE355" s="33"/>
      <c r="AF355" s="33"/>
      <c r="AG355" s="33"/>
      <c r="AH355" s="33"/>
      <c r="AI355" s="34"/>
      <c r="AJ355" s="30"/>
      <c r="AK355" s="180" t="s">
        <v>99</v>
      </c>
      <c r="AL355" s="185"/>
      <c r="AM355" s="33"/>
      <c r="AN355" s="351"/>
      <c r="AO355" s="34"/>
      <c r="AP355" s="352"/>
      <c r="AQ355" s="489" t="s">
        <v>621</v>
      </c>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c r="FK355" s="59"/>
      <c r="FL355" s="59"/>
      <c r="FM355" s="59"/>
      <c r="FN355" s="59"/>
      <c r="FO355" s="59"/>
      <c r="FP355" s="59"/>
      <c r="FQ355" s="59"/>
      <c r="FR355" s="59"/>
      <c r="FS355" s="59"/>
      <c r="FT355" s="59"/>
      <c r="FU355" s="59"/>
      <c r="FV355" s="59"/>
      <c r="FW355" s="59"/>
      <c r="FX355" s="59"/>
      <c r="FY355" s="59"/>
      <c r="FZ355" s="59"/>
      <c r="GA355" s="59"/>
      <c r="GB355" s="59"/>
      <c r="GC355" s="59"/>
      <c r="GD355" s="59"/>
      <c r="GE355" s="59"/>
      <c r="GF355" s="59"/>
      <c r="GG355" s="59"/>
      <c r="GH355" s="59"/>
      <c r="GI355" s="59"/>
      <c r="GJ355" s="59"/>
      <c r="GK355" s="59"/>
      <c r="GL355" s="59"/>
      <c r="GM355" s="59"/>
      <c r="GN355" s="59"/>
      <c r="GO355" s="59"/>
      <c r="GP355" s="59"/>
      <c r="GQ355" s="59"/>
      <c r="GR355" s="59"/>
      <c r="GS355" s="59"/>
      <c r="GT355" s="59"/>
      <c r="GU355" s="59"/>
      <c r="GV355" s="59"/>
      <c r="GW355" s="59"/>
      <c r="GX355" s="59"/>
      <c r="GY355" s="59"/>
      <c r="GZ355" s="59"/>
      <c r="HA355" s="59"/>
      <c r="HB355" s="59"/>
      <c r="HC355" s="59"/>
      <c r="HD355" s="59"/>
      <c r="HE355" s="59"/>
      <c r="HF355" s="59"/>
      <c r="HG355" s="59"/>
      <c r="HH355" s="59"/>
      <c r="HI355" s="59"/>
      <c r="HJ355" s="59"/>
      <c r="HK355" s="59"/>
      <c r="HL355" s="59"/>
      <c r="HM355" s="59"/>
      <c r="HN355" s="59"/>
      <c r="HO355" s="59"/>
      <c r="HP355" s="59"/>
      <c r="HQ355" s="59"/>
      <c r="HR355" s="59"/>
      <c r="HS355" s="59"/>
      <c r="HT355" s="59"/>
      <c r="HU355" s="59"/>
      <c r="HV355" s="59"/>
      <c r="HW355" s="59"/>
      <c r="HX355" s="59"/>
      <c r="HY355" s="59"/>
      <c r="HZ355" s="59"/>
    </row>
    <row r="356" spans="1:234" ht="10.5" customHeight="1">
      <c r="A356" s="467"/>
      <c r="B356" s="468"/>
      <c r="C356" s="292"/>
      <c r="D356" s="283"/>
      <c r="E356" s="87"/>
      <c r="F356" s="87"/>
      <c r="G356" s="87"/>
      <c r="H356" s="87"/>
      <c r="I356" s="87"/>
      <c r="J356" s="88"/>
      <c r="K356" s="89"/>
      <c r="L356" s="90"/>
      <c r="M356" s="91"/>
      <c r="N356" s="92"/>
      <c r="O356" s="215"/>
      <c r="P356" s="461" t="s">
        <v>620</v>
      </c>
      <c r="Q356" s="319"/>
      <c r="R356" s="93"/>
      <c r="S356" s="93"/>
      <c r="T356" s="94"/>
      <c r="U356" s="94"/>
      <c r="V356" s="90"/>
      <c r="W356" s="89"/>
      <c r="X356" s="92"/>
      <c r="Y356" s="182"/>
      <c r="Z356" s="184"/>
      <c r="AA356" s="306"/>
      <c r="AB356" s="442"/>
      <c r="AC356" s="349"/>
      <c r="AD356" s="349"/>
      <c r="AE356" s="349"/>
      <c r="AF356" s="349"/>
      <c r="AG356" s="349"/>
      <c r="AH356" s="349"/>
      <c r="AI356" s="306"/>
      <c r="AJ356" s="90">
        <v>8</v>
      </c>
      <c r="AK356" s="182"/>
      <c r="AL356" s="184"/>
      <c r="AM356" s="349"/>
      <c r="AN356" s="349"/>
      <c r="AO356" s="306"/>
      <c r="AP356" s="350"/>
      <c r="AQ356" s="490"/>
      <c r="AR356" s="95"/>
      <c r="AS356" s="95"/>
      <c r="AT356" s="95"/>
      <c r="AU356" s="95"/>
      <c r="AV356" s="95"/>
      <c r="AW356" s="95"/>
      <c r="AX356" s="95"/>
      <c r="AY356" s="95"/>
      <c r="AZ356" s="95"/>
      <c r="BA356" s="95"/>
      <c r="BB356" s="95"/>
      <c r="BC356" s="95"/>
      <c r="BD356" s="95"/>
      <c r="BE356" s="95"/>
      <c r="BF356" s="95"/>
      <c r="BG356" s="95"/>
      <c r="BH356" s="95"/>
      <c r="BI356" s="95"/>
      <c r="BJ356" s="95"/>
      <c r="BK356" s="95"/>
      <c r="BL356" s="95"/>
      <c r="BM356" s="95"/>
      <c r="BN356" s="95"/>
      <c r="BO356" s="95"/>
      <c r="BP356" s="95"/>
      <c r="BQ356" s="95"/>
      <c r="BR356" s="95"/>
      <c r="BS356" s="95"/>
      <c r="BT356" s="95"/>
      <c r="BU356" s="95"/>
      <c r="BV356" s="95"/>
      <c r="BW356" s="95"/>
      <c r="BX356" s="95"/>
      <c r="BY356" s="95"/>
      <c r="BZ356" s="95"/>
      <c r="CA356" s="95"/>
      <c r="CB356" s="95"/>
      <c r="CC356" s="95"/>
      <c r="CD356" s="95"/>
      <c r="CE356" s="95"/>
      <c r="CF356" s="95"/>
      <c r="CG356" s="95"/>
      <c r="CH356" s="95"/>
      <c r="CI356" s="95"/>
      <c r="CJ356" s="95"/>
      <c r="CK356" s="95"/>
      <c r="CL356" s="95"/>
      <c r="CM356" s="95"/>
      <c r="CN356" s="95"/>
      <c r="CO356" s="95"/>
      <c r="CP356" s="95"/>
      <c r="CQ356" s="95"/>
      <c r="CR356" s="95"/>
      <c r="CS356" s="95"/>
      <c r="CT356" s="95"/>
      <c r="CU356" s="95"/>
      <c r="CV356" s="95"/>
      <c r="CW356" s="95"/>
      <c r="CX356" s="95"/>
      <c r="CY356" s="95"/>
      <c r="CZ356" s="95"/>
      <c r="DA356" s="95"/>
      <c r="DB356" s="95"/>
      <c r="DC356" s="95"/>
      <c r="DD356" s="95"/>
      <c r="DE356" s="95"/>
      <c r="DF356" s="95"/>
      <c r="DG356" s="95"/>
      <c r="DH356" s="95"/>
      <c r="DI356" s="95"/>
      <c r="DJ356" s="95"/>
      <c r="DK356" s="95"/>
      <c r="DL356" s="95"/>
      <c r="DM356" s="95"/>
      <c r="DN356" s="95"/>
      <c r="DO356" s="95"/>
      <c r="DP356" s="95"/>
      <c r="DQ356" s="95"/>
      <c r="DR356" s="95"/>
      <c r="DS356" s="95"/>
      <c r="DT356" s="95"/>
      <c r="DU356" s="95"/>
      <c r="DV356" s="95"/>
      <c r="DW356" s="95"/>
      <c r="DX356" s="95"/>
      <c r="DY356" s="95"/>
      <c r="DZ356" s="95"/>
      <c r="EA356" s="95"/>
      <c r="EB356" s="95"/>
      <c r="EC356" s="95"/>
      <c r="ED356" s="95"/>
      <c r="EE356" s="95"/>
      <c r="EF356" s="95"/>
      <c r="EG356" s="95"/>
      <c r="EH356" s="95"/>
      <c r="EI356" s="95"/>
      <c r="EJ356" s="95"/>
      <c r="EK356" s="95"/>
      <c r="EL356" s="95"/>
      <c r="EM356" s="95"/>
      <c r="EN356" s="95"/>
      <c r="EO356" s="95"/>
      <c r="EP356" s="95"/>
      <c r="EQ356" s="95"/>
      <c r="ER356" s="95"/>
      <c r="ES356" s="95"/>
      <c r="ET356" s="95"/>
      <c r="EU356" s="95"/>
      <c r="EV356" s="95"/>
      <c r="EW356" s="95"/>
      <c r="EX356" s="95"/>
      <c r="EY356" s="95"/>
      <c r="EZ356" s="95"/>
      <c r="FA356" s="95"/>
      <c r="FB356" s="95"/>
      <c r="FC356" s="95"/>
      <c r="FD356" s="95"/>
      <c r="FE356" s="95"/>
      <c r="FF356" s="95"/>
      <c r="FG356" s="95"/>
      <c r="FH356" s="95"/>
      <c r="FI356" s="95"/>
      <c r="FJ356" s="95"/>
      <c r="FK356" s="95"/>
      <c r="FL356" s="95"/>
      <c r="FM356" s="95"/>
      <c r="FN356" s="95"/>
      <c r="FO356" s="95"/>
      <c r="FP356" s="95"/>
      <c r="FQ356" s="95"/>
      <c r="FR356" s="95"/>
      <c r="FS356" s="95"/>
      <c r="FT356" s="95"/>
      <c r="FU356" s="95"/>
      <c r="FV356" s="95"/>
      <c r="FW356" s="95"/>
      <c r="FX356" s="95"/>
      <c r="FY356" s="95"/>
      <c r="FZ356" s="95"/>
      <c r="GA356" s="95"/>
      <c r="GB356" s="95"/>
      <c r="GC356" s="95"/>
      <c r="GD356" s="95"/>
      <c r="GE356" s="95"/>
      <c r="GF356" s="95"/>
      <c r="GG356" s="95"/>
      <c r="GH356" s="95"/>
      <c r="GI356" s="95"/>
      <c r="GJ356" s="95"/>
      <c r="GK356" s="95"/>
      <c r="GL356" s="95"/>
      <c r="GM356" s="95"/>
      <c r="GN356" s="95"/>
      <c r="GO356" s="95"/>
      <c r="GP356" s="95"/>
      <c r="GQ356" s="95"/>
      <c r="GR356" s="95"/>
      <c r="GS356" s="95"/>
      <c r="GT356" s="95"/>
      <c r="GU356" s="95"/>
      <c r="GV356" s="95"/>
      <c r="GW356" s="95"/>
      <c r="GX356" s="95"/>
      <c r="GY356" s="95"/>
      <c r="GZ356" s="95"/>
      <c r="HA356" s="95"/>
      <c r="HB356" s="95"/>
      <c r="HC356" s="95"/>
      <c r="HD356" s="95"/>
      <c r="HE356" s="95"/>
      <c r="HF356" s="95"/>
      <c r="HG356" s="95"/>
      <c r="HH356" s="95"/>
      <c r="HI356" s="95"/>
      <c r="HJ356" s="95"/>
      <c r="HK356" s="95"/>
      <c r="HL356" s="95"/>
      <c r="HM356" s="95"/>
      <c r="HN356" s="95"/>
      <c r="HO356" s="95"/>
      <c r="HP356" s="95"/>
      <c r="HQ356" s="95"/>
      <c r="HR356" s="95"/>
      <c r="HS356" s="95"/>
      <c r="HT356" s="95"/>
      <c r="HU356" s="95"/>
      <c r="HV356" s="95"/>
      <c r="HW356" s="95"/>
      <c r="HX356" s="95"/>
      <c r="HY356" s="95"/>
      <c r="HZ356" s="95"/>
    </row>
    <row r="357" spans="1:234" s="95" customFormat="1" ht="10.5" customHeight="1">
      <c r="A357" s="463" t="s">
        <v>59</v>
      </c>
      <c r="B357" s="465">
        <f>B355+1</f>
        <v>38811</v>
      </c>
      <c r="C357" s="293">
        <f>SUM(D357:J358)</f>
        <v>0</v>
      </c>
      <c r="D357" s="284"/>
      <c r="E357" s="80"/>
      <c r="F357" s="80"/>
      <c r="G357" s="80"/>
      <c r="H357" s="80"/>
      <c r="I357" s="80"/>
      <c r="J357" s="81"/>
      <c r="K357" s="28"/>
      <c r="L357" s="30"/>
      <c r="M357" s="82"/>
      <c r="N357" s="83"/>
      <c r="O357" s="211"/>
      <c r="P357" s="84" t="s">
        <v>620</v>
      </c>
      <c r="Q357" s="318">
        <f>SUM(R357:R358,T357:T358)+SUM(S357:S358)*1.5+SUM(U357:U358)/3+SUM(V357:V358)*0.6</f>
        <v>0</v>
      </c>
      <c r="R357" s="70"/>
      <c r="S357" s="70"/>
      <c r="T357" s="29"/>
      <c r="U357" s="29"/>
      <c r="V357" s="30"/>
      <c r="W357" s="28"/>
      <c r="X357" s="83"/>
      <c r="Y357" s="140"/>
      <c r="Z357" s="185"/>
      <c r="AA357" s="34"/>
      <c r="AB357" s="32"/>
      <c r="AC357" s="33"/>
      <c r="AD357" s="33"/>
      <c r="AE357" s="33"/>
      <c r="AF357" s="33"/>
      <c r="AG357" s="33"/>
      <c r="AH357" s="33"/>
      <c r="AI357" s="34"/>
      <c r="AJ357" s="30"/>
      <c r="AK357" s="180">
        <v>52</v>
      </c>
      <c r="AL357" s="185">
        <v>60</v>
      </c>
      <c r="AM357" s="33">
        <v>57</v>
      </c>
      <c r="AN357" s="33">
        <v>57</v>
      </c>
      <c r="AO357" s="34">
        <f>AN357-AK357</f>
        <v>5</v>
      </c>
      <c r="AP357" s="352"/>
      <c r="AQ357" s="491" t="s">
        <v>622</v>
      </c>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c r="EQ357" s="59"/>
      <c r="ER357" s="59"/>
      <c r="ES357" s="59"/>
      <c r="ET357" s="59"/>
      <c r="EU357" s="59"/>
      <c r="EV357" s="59"/>
      <c r="EW357" s="59"/>
      <c r="EX357" s="59"/>
      <c r="EY357" s="59"/>
      <c r="EZ357" s="59"/>
      <c r="FA357" s="59"/>
      <c r="FB357" s="59"/>
      <c r="FC357" s="59"/>
      <c r="FD357" s="59"/>
      <c r="FE357" s="59"/>
      <c r="FF357" s="59"/>
      <c r="FG357" s="59"/>
      <c r="FH357" s="59"/>
      <c r="FI357" s="59"/>
      <c r="FJ357" s="59"/>
      <c r="FK357" s="59"/>
      <c r="FL357" s="59"/>
      <c r="FM357" s="59"/>
      <c r="FN357" s="59"/>
      <c r="FO357" s="59"/>
      <c r="FP357" s="59"/>
      <c r="FQ357" s="59"/>
      <c r="FR357" s="59"/>
      <c r="FS357" s="59"/>
      <c r="FT357" s="59"/>
      <c r="FU357" s="59"/>
      <c r="FV357" s="59"/>
      <c r="FW357" s="59"/>
      <c r="FX357" s="59"/>
      <c r="FY357" s="59"/>
      <c r="FZ357" s="59"/>
      <c r="GA357" s="59"/>
      <c r="GB357" s="59"/>
      <c r="GC357" s="59"/>
      <c r="GD357" s="59"/>
      <c r="GE357" s="59"/>
      <c r="GF357" s="59"/>
      <c r="GG357" s="59"/>
      <c r="GH357" s="59"/>
      <c r="GI357" s="59"/>
      <c r="GJ357" s="59"/>
      <c r="GK357" s="59"/>
      <c r="GL357" s="59"/>
      <c r="GM357" s="59"/>
      <c r="GN357" s="59"/>
      <c r="GO357" s="59"/>
      <c r="GP357" s="59"/>
      <c r="GQ357" s="59"/>
      <c r="GR357" s="59"/>
      <c r="GS357" s="59"/>
      <c r="GT357" s="59"/>
      <c r="GU357" s="59"/>
      <c r="GV357" s="59"/>
      <c r="GW357" s="59"/>
      <c r="GX357" s="59"/>
      <c r="GY357" s="59"/>
      <c r="GZ357" s="59"/>
      <c r="HA357" s="59"/>
      <c r="HB357" s="59"/>
      <c r="HC357" s="59"/>
      <c r="HD357" s="59"/>
      <c r="HE357" s="59"/>
      <c r="HF357" s="59"/>
      <c r="HG357" s="59"/>
      <c r="HH357" s="59"/>
      <c r="HI357" s="59"/>
      <c r="HJ357" s="59"/>
      <c r="HK357" s="59"/>
      <c r="HL357" s="59"/>
      <c r="HM357" s="59"/>
      <c r="HN357" s="59"/>
      <c r="HO357" s="59"/>
      <c r="HP357" s="59"/>
      <c r="HQ357" s="59"/>
      <c r="HR357" s="59"/>
      <c r="HS357" s="59"/>
      <c r="HT357" s="59"/>
      <c r="HU357" s="59"/>
      <c r="HV357" s="59"/>
      <c r="HW357" s="59"/>
      <c r="HX357" s="59"/>
      <c r="HY357" s="59"/>
      <c r="HZ357" s="59"/>
    </row>
    <row r="358" spans="1:234" ht="10.5" customHeight="1">
      <c r="A358" s="467"/>
      <c r="B358" s="468"/>
      <c r="C358" s="292"/>
      <c r="D358" s="283"/>
      <c r="E358" s="87"/>
      <c r="F358" s="87"/>
      <c r="G358" s="87"/>
      <c r="H358" s="87"/>
      <c r="I358" s="87"/>
      <c r="J358" s="88"/>
      <c r="K358" s="89"/>
      <c r="L358" s="90"/>
      <c r="M358" s="91"/>
      <c r="N358" s="92"/>
      <c r="O358" s="212"/>
      <c r="P358" s="280" t="s">
        <v>620</v>
      </c>
      <c r="Q358" s="319"/>
      <c r="R358" s="93"/>
      <c r="S358" s="93"/>
      <c r="T358" s="94"/>
      <c r="U358" s="94"/>
      <c r="V358" s="90"/>
      <c r="W358" s="89"/>
      <c r="X358" s="92"/>
      <c r="Y358" s="182"/>
      <c r="Z358" s="184"/>
      <c r="AA358" s="306"/>
      <c r="AB358" s="442"/>
      <c r="AC358" s="349"/>
      <c r="AD358" s="349"/>
      <c r="AE358" s="349"/>
      <c r="AF358" s="349"/>
      <c r="AG358" s="349"/>
      <c r="AH358" s="349"/>
      <c r="AI358" s="306"/>
      <c r="AJ358" s="90">
        <v>8</v>
      </c>
      <c r="AK358" s="182"/>
      <c r="AL358" s="184"/>
      <c r="AM358" s="349"/>
      <c r="AN358" s="349"/>
      <c r="AO358" s="306"/>
      <c r="AP358" s="350"/>
      <c r="AQ358" s="490"/>
      <c r="AR358" s="95"/>
      <c r="AS358" s="95"/>
      <c r="AT358" s="95"/>
      <c r="AU358" s="95"/>
      <c r="AV358" s="95"/>
      <c r="AW358" s="95"/>
      <c r="AX358" s="95"/>
      <c r="AY358" s="95"/>
      <c r="AZ358" s="95"/>
      <c r="BA358" s="95"/>
      <c r="BB358" s="95"/>
      <c r="BC358" s="95"/>
      <c r="BD358" s="95"/>
      <c r="BE358" s="95"/>
      <c r="BF358" s="95"/>
      <c r="BG358" s="95"/>
      <c r="BH358" s="95"/>
      <c r="BI358" s="95"/>
      <c r="BJ358" s="95"/>
      <c r="BK358" s="95"/>
      <c r="BL358" s="95"/>
      <c r="BM358" s="95"/>
      <c r="BN358" s="95"/>
      <c r="BO358" s="95"/>
      <c r="BP358" s="95"/>
      <c r="BQ358" s="95"/>
      <c r="BR358" s="95"/>
      <c r="BS358" s="95"/>
      <c r="BT358" s="95"/>
      <c r="BU358" s="95"/>
      <c r="BV358" s="95"/>
      <c r="BW358" s="95"/>
      <c r="BX358" s="95"/>
      <c r="BY358" s="95"/>
      <c r="BZ358" s="95"/>
      <c r="CA358" s="95"/>
      <c r="CB358" s="95"/>
      <c r="CC358" s="95"/>
      <c r="CD358" s="95"/>
      <c r="CE358" s="95"/>
      <c r="CF358" s="95"/>
      <c r="CG358" s="95"/>
      <c r="CH358" s="95"/>
      <c r="CI358" s="95"/>
      <c r="CJ358" s="95"/>
      <c r="CK358" s="95"/>
      <c r="CL358" s="95"/>
      <c r="CM358" s="95"/>
      <c r="CN358" s="95"/>
      <c r="CO358" s="95"/>
      <c r="CP358" s="95"/>
      <c r="CQ358" s="95"/>
      <c r="CR358" s="95"/>
      <c r="CS358" s="95"/>
      <c r="CT358" s="95"/>
      <c r="CU358" s="95"/>
      <c r="CV358" s="95"/>
      <c r="CW358" s="95"/>
      <c r="CX358" s="95"/>
      <c r="CY358" s="95"/>
      <c r="CZ358" s="95"/>
      <c r="DA358" s="95"/>
      <c r="DB358" s="95"/>
      <c r="DC358" s="95"/>
      <c r="DD358" s="95"/>
      <c r="DE358" s="95"/>
      <c r="DF358" s="95"/>
      <c r="DG358" s="95"/>
      <c r="DH358" s="95"/>
      <c r="DI358" s="95"/>
      <c r="DJ358" s="95"/>
      <c r="DK358" s="95"/>
      <c r="DL358" s="95"/>
      <c r="DM358" s="95"/>
      <c r="DN358" s="95"/>
      <c r="DO358" s="95"/>
      <c r="DP358" s="95"/>
      <c r="DQ358" s="95"/>
      <c r="DR358" s="95"/>
      <c r="DS358" s="95"/>
      <c r="DT358" s="95"/>
      <c r="DU358" s="95"/>
      <c r="DV358" s="95"/>
      <c r="DW358" s="95"/>
      <c r="DX358" s="95"/>
      <c r="DY358" s="95"/>
      <c r="DZ358" s="95"/>
      <c r="EA358" s="95"/>
      <c r="EB358" s="95"/>
      <c r="EC358" s="95"/>
      <c r="ED358" s="95"/>
      <c r="EE358" s="95"/>
      <c r="EF358" s="95"/>
      <c r="EG358" s="95"/>
      <c r="EH358" s="95"/>
      <c r="EI358" s="95"/>
      <c r="EJ358" s="95"/>
      <c r="EK358" s="95"/>
      <c r="EL358" s="95"/>
      <c r="EM358" s="95"/>
      <c r="EN358" s="95"/>
      <c r="EO358" s="95"/>
      <c r="EP358" s="95"/>
      <c r="EQ358" s="95"/>
      <c r="ER358" s="95"/>
      <c r="ES358" s="95"/>
      <c r="ET358" s="95"/>
      <c r="EU358" s="95"/>
      <c r="EV358" s="95"/>
      <c r="EW358" s="95"/>
      <c r="EX358" s="95"/>
      <c r="EY358" s="95"/>
      <c r="EZ358" s="95"/>
      <c r="FA358" s="95"/>
      <c r="FB358" s="95"/>
      <c r="FC358" s="95"/>
      <c r="FD358" s="95"/>
      <c r="FE358" s="95"/>
      <c r="FF358" s="95"/>
      <c r="FG358" s="95"/>
      <c r="FH358" s="95"/>
      <c r="FI358" s="95"/>
      <c r="FJ358" s="95"/>
      <c r="FK358" s="95"/>
      <c r="FL358" s="95"/>
      <c r="FM358" s="95"/>
      <c r="FN358" s="95"/>
      <c r="FO358" s="95"/>
      <c r="FP358" s="95"/>
      <c r="FQ358" s="95"/>
      <c r="FR358" s="95"/>
      <c r="FS358" s="95"/>
      <c r="FT358" s="95"/>
      <c r="FU358" s="95"/>
      <c r="FV358" s="95"/>
      <c r="FW358" s="95"/>
      <c r="FX358" s="95"/>
      <c r="FY358" s="95"/>
      <c r="FZ358" s="95"/>
      <c r="GA358" s="95"/>
      <c r="GB358" s="95"/>
      <c r="GC358" s="95"/>
      <c r="GD358" s="95"/>
      <c r="GE358" s="95"/>
      <c r="GF358" s="95"/>
      <c r="GG358" s="95"/>
      <c r="GH358" s="95"/>
      <c r="GI358" s="95"/>
      <c r="GJ358" s="95"/>
      <c r="GK358" s="95"/>
      <c r="GL358" s="95"/>
      <c r="GM358" s="95"/>
      <c r="GN358" s="95"/>
      <c r="GO358" s="95"/>
      <c r="GP358" s="95"/>
      <c r="GQ358" s="95"/>
      <c r="GR358" s="95"/>
      <c r="GS358" s="95"/>
      <c r="GT358" s="95"/>
      <c r="GU358" s="95"/>
      <c r="GV358" s="95"/>
      <c r="GW358" s="95"/>
      <c r="GX358" s="95"/>
      <c r="GY358" s="95"/>
      <c r="GZ358" s="95"/>
      <c r="HA358" s="95"/>
      <c r="HB358" s="95"/>
      <c r="HC358" s="95"/>
      <c r="HD358" s="95"/>
      <c r="HE358" s="95"/>
      <c r="HF358" s="95"/>
      <c r="HG358" s="95"/>
      <c r="HH358" s="95"/>
      <c r="HI358" s="95"/>
      <c r="HJ358" s="95"/>
      <c r="HK358" s="95"/>
      <c r="HL358" s="95"/>
      <c r="HM358" s="95"/>
      <c r="HN358" s="95"/>
      <c r="HO358" s="95"/>
      <c r="HP358" s="95"/>
      <c r="HQ358" s="95"/>
      <c r="HR358" s="95"/>
      <c r="HS358" s="95"/>
      <c r="HT358" s="95"/>
      <c r="HU358" s="95"/>
      <c r="HV358" s="95"/>
      <c r="HW358" s="95"/>
      <c r="HX358" s="95"/>
      <c r="HY358" s="95"/>
      <c r="HZ358" s="95"/>
    </row>
    <row r="359" spans="1:234" s="95" customFormat="1" ht="10.5" customHeight="1">
      <c r="A359" s="463" t="s">
        <v>60</v>
      </c>
      <c r="B359" s="465">
        <f>B357+1</f>
        <v>38812</v>
      </c>
      <c r="C359" s="293">
        <f>SUM(D359:J360)</f>
        <v>25</v>
      </c>
      <c r="D359" s="284">
        <v>25</v>
      </c>
      <c r="E359" s="80"/>
      <c r="F359" s="80"/>
      <c r="G359" s="80"/>
      <c r="H359" s="80"/>
      <c r="I359" s="80"/>
      <c r="J359" s="81"/>
      <c r="K359" s="28" t="s">
        <v>283</v>
      </c>
      <c r="L359" s="30">
        <v>9</v>
      </c>
      <c r="M359" s="82" t="s">
        <v>100</v>
      </c>
      <c r="N359" s="83">
        <v>13</v>
      </c>
      <c r="O359" s="211" t="s">
        <v>207</v>
      </c>
      <c r="P359" s="221"/>
      <c r="Q359" s="318">
        <f>SUM(R359:R360,T359:T360)+SUM(S359:S360)*1.5+SUM(U359:U360)/3+SUM(V359:V360)*0.6</f>
        <v>5</v>
      </c>
      <c r="R359" s="70"/>
      <c r="S359" s="70"/>
      <c r="T359" s="29">
        <v>5</v>
      </c>
      <c r="U359" s="29"/>
      <c r="V359" s="30"/>
      <c r="W359" s="28">
        <v>124</v>
      </c>
      <c r="X359" s="83"/>
      <c r="Y359" s="140"/>
      <c r="Z359" s="185"/>
      <c r="AA359" s="34"/>
      <c r="AB359" s="32">
        <v>25</v>
      </c>
      <c r="AC359" s="33"/>
      <c r="AD359" s="33"/>
      <c r="AE359" s="33"/>
      <c r="AF359" s="33"/>
      <c r="AG359" s="33"/>
      <c r="AH359" s="33"/>
      <c r="AI359" s="34"/>
      <c r="AJ359" s="30"/>
      <c r="AK359" s="180">
        <v>52</v>
      </c>
      <c r="AL359" s="185">
        <v>65</v>
      </c>
      <c r="AM359" s="33">
        <v>61</v>
      </c>
      <c r="AN359" s="33">
        <v>60</v>
      </c>
      <c r="AO359" s="34">
        <f>AN359-AK359</f>
        <v>8</v>
      </c>
      <c r="AP359" s="352"/>
      <c r="AQ359" s="491" t="s">
        <v>589</v>
      </c>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c r="EQ359" s="59"/>
      <c r="ER359" s="59"/>
      <c r="ES359" s="59"/>
      <c r="ET359" s="59"/>
      <c r="EU359" s="59"/>
      <c r="EV359" s="59"/>
      <c r="EW359" s="59"/>
      <c r="EX359" s="59"/>
      <c r="EY359" s="59"/>
      <c r="EZ359" s="59"/>
      <c r="FA359" s="59"/>
      <c r="FB359" s="59"/>
      <c r="FC359" s="59"/>
      <c r="FD359" s="59"/>
      <c r="FE359" s="59"/>
      <c r="FF359" s="59"/>
      <c r="FG359" s="59"/>
      <c r="FH359" s="59"/>
      <c r="FI359" s="59"/>
      <c r="FJ359" s="59"/>
      <c r="FK359" s="59"/>
      <c r="FL359" s="59"/>
      <c r="FM359" s="59"/>
      <c r="FN359" s="59"/>
      <c r="FO359" s="59"/>
      <c r="FP359" s="59"/>
      <c r="FQ359" s="59"/>
      <c r="FR359" s="59"/>
      <c r="FS359" s="59"/>
      <c r="FT359" s="59"/>
      <c r="FU359" s="59"/>
      <c r="FV359" s="59"/>
      <c r="FW359" s="59"/>
      <c r="FX359" s="59"/>
      <c r="FY359" s="59"/>
      <c r="FZ359" s="59"/>
      <c r="GA359" s="59"/>
      <c r="GB359" s="59"/>
      <c r="GC359" s="59"/>
      <c r="GD359" s="59"/>
      <c r="GE359" s="59"/>
      <c r="GF359" s="59"/>
      <c r="GG359" s="59"/>
      <c r="GH359" s="59"/>
      <c r="GI359" s="59"/>
      <c r="GJ359" s="59"/>
      <c r="GK359" s="59"/>
      <c r="GL359" s="59"/>
      <c r="GM359" s="59"/>
      <c r="GN359" s="59"/>
      <c r="GO359" s="59"/>
      <c r="GP359" s="59"/>
      <c r="GQ359" s="59"/>
      <c r="GR359" s="59"/>
      <c r="GS359" s="59"/>
      <c r="GT359" s="59"/>
      <c r="GU359" s="59"/>
      <c r="GV359" s="59"/>
      <c r="GW359" s="59"/>
      <c r="GX359" s="59"/>
      <c r="GY359" s="59"/>
      <c r="GZ359" s="59"/>
      <c r="HA359" s="59"/>
      <c r="HB359" s="59"/>
      <c r="HC359" s="59"/>
      <c r="HD359" s="59"/>
      <c r="HE359" s="59"/>
      <c r="HF359" s="59"/>
      <c r="HG359" s="59"/>
      <c r="HH359" s="59"/>
      <c r="HI359" s="59"/>
      <c r="HJ359" s="59"/>
      <c r="HK359" s="59"/>
      <c r="HL359" s="59"/>
      <c r="HM359" s="59"/>
      <c r="HN359" s="59"/>
      <c r="HO359" s="59"/>
      <c r="HP359" s="59"/>
      <c r="HQ359" s="59"/>
      <c r="HR359" s="59"/>
      <c r="HS359" s="59"/>
      <c r="HT359" s="59"/>
      <c r="HU359" s="59"/>
      <c r="HV359" s="59"/>
      <c r="HW359" s="59"/>
      <c r="HX359" s="59"/>
      <c r="HY359" s="59"/>
      <c r="HZ359" s="59"/>
    </row>
    <row r="360" spans="1:234" ht="10.5" customHeight="1">
      <c r="A360" s="467"/>
      <c r="B360" s="468"/>
      <c r="C360" s="294"/>
      <c r="D360" s="283"/>
      <c r="E360" s="87"/>
      <c r="F360" s="87"/>
      <c r="G360" s="87"/>
      <c r="H360" s="87"/>
      <c r="I360" s="87"/>
      <c r="J360" s="88"/>
      <c r="K360" s="89"/>
      <c r="L360" s="90"/>
      <c r="M360" s="91"/>
      <c r="N360" s="92"/>
      <c r="O360" s="212"/>
      <c r="P360" s="222"/>
      <c r="Q360" s="319"/>
      <c r="R360" s="93"/>
      <c r="S360" s="93"/>
      <c r="T360" s="94"/>
      <c r="U360" s="94"/>
      <c r="V360" s="90"/>
      <c r="W360" s="89"/>
      <c r="X360" s="92"/>
      <c r="Y360" s="182"/>
      <c r="Z360" s="184"/>
      <c r="AA360" s="306"/>
      <c r="AB360" s="442"/>
      <c r="AC360" s="349"/>
      <c r="AD360" s="349"/>
      <c r="AE360" s="349"/>
      <c r="AF360" s="349"/>
      <c r="AG360" s="349"/>
      <c r="AH360" s="349"/>
      <c r="AI360" s="306"/>
      <c r="AJ360" s="90">
        <v>8</v>
      </c>
      <c r="AK360" s="182"/>
      <c r="AL360" s="184"/>
      <c r="AM360" s="349"/>
      <c r="AN360" s="349"/>
      <c r="AO360" s="306"/>
      <c r="AP360" s="350"/>
      <c r="AQ360" s="490"/>
      <c r="AR360" s="95"/>
      <c r="AS360" s="95"/>
      <c r="AT360" s="95"/>
      <c r="AU360" s="95"/>
      <c r="AV360" s="95"/>
      <c r="AW360" s="95"/>
      <c r="AX360" s="95"/>
      <c r="AY360" s="95"/>
      <c r="AZ360" s="95"/>
      <c r="BA360" s="95"/>
      <c r="BB360" s="95"/>
      <c r="BC360" s="95"/>
      <c r="BD360" s="95"/>
      <c r="BE360" s="95"/>
      <c r="BF360" s="95"/>
      <c r="BG360" s="95"/>
      <c r="BH360" s="95"/>
      <c r="BI360" s="95"/>
      <c r="BJ360" s="95"/>
      <c r="BK360" s="95"/>
      <c r="BL360" s="95"/>
      <c r="BM360" s="95"/>
      <c r="BN360" s="95"/>
      <c r="BO360" s="95"/>
      <c r="BP360" s="95"/>
      <c r="BQ360" s="95"/>
      <c r="BR360" s="95"/>
      <c r="BS360" s="95"/>
      <c r="BT360" s="95"/>
      <c r="BU360" s="95"/>
      <c r="BV360" s="95"/>
      <c r="BW360" s="95"/>
      <c r="BX360" s="95"/>
      <c r="BY360" s="95"/>
      <c r="BZ360" s="95"/>
      <c r="CA360" s="95"/>
      <c r="CB360" s="95"/>
      <c r="CC360" s="95"/>
      <c r="CD360" s="95"/>
      <c r="CE360" s="95"/>
      <c r="CF360" s="95"/>
      <c r="CG360" s="95"/>
      <c r="CH360" s="95"/>
      <c r="CI360" s="95"/>
      <c r="CJ360" s="95"/>
      <c r="CK360" s="95"/>
      <c r="CL360" s="95"/>
      <c r="CM360" s="95"/>
      <c r="CN360" s="95"/>
      <c r="CO360" s="95"/>
      <c r="CP360" s="95"/>
      <c r="CQ360" s="95"/>
      <c r="CR360" s="95"/>
      <c r="CS360" s="95"/>
      <c r="CT360" s="95"/>
      <c r="CU360" s="95"/>
      <c r="CV360" s="95"/>
      <c r="CW360" s="95"/>
      <c r="CX360" s="95"/>
      <c r="CY360" s="95"/>
      <c r="CZ360" s="95"/>
      <c r="DA360" s="95"/>
      <c r="DB360" s="95"/>
      <c r="DC360" s="95"/>
      <c r="DD360" s="95"/>
      <c r="DE360" s="95"/>
      <c r="DF360" s="95"/>
      <c r="DG360" s="95"/>
      <c r="DH360" s="95"/>
      <c r="DI360" s="95"/>
      <c r="DJ360" s="95"/>
      <c r="DK360" s="95"/>
      <c r="DL360" s="95"/>
      <c r="DM360" s="95"/>
      <c r="DN360" s="95"/>
      <c r="DO360" s="95"/>
      <c r="DP360" s="95"/>
      <c r="DQ360" s="95"/>
      <c r="DR360" s="95"/>
      <c r="DS360" s="95"/>
      <c r="DT360" s="95"/>
      <c r="DU360" s="95"/>
      <c r="DV360" s="95"/>
      <c r="DW360" s="95"/>
      <c r="DX360" s="95"/>
      <c r="DY360" s="95"/>
      <c r="DZ360" s="95"/>
      <c r="EA360" s="95"/>
      <c r="EB360" s="95"/>
      <c r="EC360" s="95"/>
      <c r="ED360" s="95"/>
      <c r="EE360" s="95"/>
      <c r="EF360" s="95"/>
      <c r="EG360" s="95"/>
      <c r="EH360" s="95"/>
      <c r="EI360" s="95"/>
      <c r="EJ360" s="95"/>
      <c r="EK360" s="95"/>
      <c r="EL360" s="95"/>
      <c r="EM360" s="95"/>
      <c r="EN360" s="95"/>
      <c r="EO360" s="95"/>
      <c r="EP360" s="95"/>
      <c r="EQ360" s="95"/>
      <c r="ER360" s="95"/>
      <c r="ES360" s="95"/>
      <c r="ET360" s="95"/>
      <c r="EU360" s="95"/>
      <c r="EV360" s="95"/>
      <c r="EW360" s="95"/>
      <c r="EX360" s="95"/>
      <c r="EY360" s="95"/>
      <c r="EZ360" s="95"/>
      <c r="FA360" s="95"/>
      <c r="FB360" s="95"/>
      <c r="FC360" s="95"/>
      <c r="FD360" s="95"/>
      <c r="FE360" s="95"/>
      <c r="FF360" s="95"/>
      <c r="FG360" s="95"/>
      <c r="FH360" s="95"/>
      <c r="FI360" s="95"/>
      <c r="FJ360" s="95"/>
      <c r="FK360" s="95"/>
      <c r="FL360" s="95"/>
      <c r="FM360" s="95"/>
      <c r="FN360" s="95"/>
      <c r="FO360" s="95"/>
      <c r="FP360" s="95"/>
      <c r="FQ360" s="95"/>
      <c r="FR360" s="95"/>
      <c r="FS360" s="95"/>
      <c r="FT360" s="95"/>
      <c r="FU360" s="95"/>
      <c r="FV360" s="95"/>
      <c r="FW360" s="95"/>
      <c r="FX360" s="95"/>
      <c r="FY360" s="95"/>
      <c r="FZ360" s="95"/>
      <c r="GA360" s="95"/>
      <c r="GB360" s="95"/>
      <c r="GC360" s="95"/>
      <c r="GD360" s="95"/>
      <c r="GE360" s="95"/>
      <c r="GF360" s="95"/>
      <c r="GG360" s="95"/>
      <c r="GH360" s="95"/>
      <c r="GI360" s="95"/>
      <c r="GJ360" s="95"/>
      <c r="GK360" s="95"/>
      <c r="GL360" s="95"/>
      <c r="GM360" s="95"/>
      <c r="GN360" s="95"/>
      <c r="GO360" s="95"/>
      <c r="GP360" s="95"/>
      <c r="GQ360" s="95"/>
      <c r="GR360" s="95"/>
      <c r="GS360" s="95"/>
      <c r="GT360" s="95"/>
      <c r="GU360" s="95"/>
      <c r="GV360" s="95"/>
      <c r="GW360" s="95"/>
      <c r="GX360" s="95"/>
      <c r="GY360" s="95"/>
      <c r="GZ360" s="95"/>
      <c r="HA360" s="95"/>
      <c r="HB360" s="95"/>
      <c r="HC360" s="95"/>
      <c r="HD360" s="95"/>
      <c r="HE360" s="95"/>
      <c r="HF360" s="95"/>
      <c r="HG360" s="95"/>
      <c r="HH360" s="95"/>
      <c r="HI360" s="95"/>
      <c r="HJ360" s="95"/>
      <c r="HK360" s="95"/>
      <c r="HL360" s="95"/>
      <c r="HM360" s="95"/>
      <c r="HN360" s="95"/>
      <c r="HO360" s="95"/>
      <c r="HP360" s="95"/>
      <c r="HQ360" s="95"/>
      <c r="HR360" s="95"/>
      <c r="HS360" s="95"/>
      <c r="HT360" s="95"/>
      <c r="HU360" s="95"/>
      <c r="HV360" s="95"/>
      <c r="HW360" s="95"/>
      <c r="HX360" s="95"/>
      <c r="HY360" s="95"/>
      <c r="HZ360" s="95"/>
    </row>
    <row r="361" spans="1:234" s="95" customFormat="1" ht="10.5" customHeight="1">
      <c r="A361" s="463" t="s">
        <v>61</v>
      </c>
      <c r="B361" s="465">
        <f>B359+1</f>
        <v>38813</v>
      </c>
      <c r="C361" s="293">
        <f>SUM(D361:J362)</f>
        <v>84</v>
      </c>
      <c r="D361" s="285">
        <v>25</v>
      </c>
      <c r="E361" s="96"/>
      <c r="F361" s="80"/>
      <c r="G361" s="80"/>
      <c r="H361" s="80"/>
      <c r="I361" s="96"/>
      <c r="J361" s="81"/>
      <c r="K361" s="28" t="s">
        <v>283</v>
      </c>
      <c r="L361" s="99">
        <v>9</v>
      </c>
      <c r="M361" s="82" t="s">
        <v>100</v>
      </c>
      <c r="N361" s="83">
        <v>12</v>
      </c>
      <c r="O361" s="213" t="s">
        <v>207</v>
      </c>
      <c r="P361" s="221"/>
      <c r="Q361" s="318">
        <f>SUM(R361:R362,T361:T362)+SUM(S361:S362)*1.5+SUM(U361:U362)/3+SUM(V361:V362)*0.6</f>
        <v>17</v>
      </c>
      <c r="R361" s="70"/>
      <c r="S361" s="70"/>
      <c r="T361" s="29">
        <v>5</v>
      </c>
      <c r="U361" s="29"/>
      <c r="V361" s="30"/>
      <c r="W361" s="28">
        <v>125</v>
      </c>
      <c r="X361" s="83"/>
      <c r="Y361" s="140"/>
      <c r="Z361" s="185"/>
      <c r="AA361" s="34"/>
      <c r="AB361" s="32">
        <v>25</v>
      </c>
      <c r="AC361" s="33"/>
      <c r="AD361" s="33"/>
      <c r="AE361" s="33"/>
      <c r="AF361" s="33"/>
      <c r="AG361" s="33"/>
      <c r="AH361" s="33"/>
      <c r="AI361" s="34"/>
      <c r="AJ361" s="30"/>
      <c r="AK361" s="180">
        <v>49</v>
      </c>
      <c r="AL361" s="185">
        <v>71</v>
      </c>
      <c r="AM361" s="33">
        <v>73</v>
      </c>
      <c r="AN361" s="33">
        <v>71</v>
      </c>
      <c r="AO361" s="34">
        <f>AN361-AK361</f>
        <v>22</v>
      </c>
      <c r="AP361" s="352"/>
      <c r="AQ361" s="491" t="s">
        <v>512</v>
      </c>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c r="EQ361" s="59"/>
      <c r="ER361" s="59"/>
      <c r="ES361" s="59"/>
      <c r="ET361" s="59"/>
      <c r="EU361" s="59"/>
      <c r="EV361" s="59"/>
      <c r="EW361" s="59"/>
      <c r="EX361" s="59"/>
      <c r="EY361" s="59"/>
      <c r="EZ361" s="59"/>
      <c r="FA361" s="59"/>
      <c r="FB361" s="59"/>
      <c r="FC361" s="59"/>
      <c r="FD361" s="59"/>
      <c r="FE361" s="59"/>
      <c r="FF361" s="59"/>
      <c r="FG361" s="59"/>
      <c r="FH361" s="59"/>
      <c r="FI361" s="59"/>
      <c r="FJ361" s="59"/>
      <c r="FK361" s="59"/>
      <c r="FL361" s="59"/>
      <c r="FM361" s="59"/>
      <c r="FN361" s="59"/>
      <c r="FO361" s="59"/>
      <c r="FP361" s="59"/>
      <c r="FQ361" s="59"/>
      <c r="FR361" s="59"/>
      <c r="FS361" s="59"/>
      <c r="FT361" s="59"/>
      <c r="FU361" s="59"/>
      <c r="FV361" s="59"/>
      <c r="FW361" s="59"/>
      <c r="FX361" s="59"/>
      <c r="FY361" s="59"/>
      <c r="FZ361" s="59"/>
      <c r="GA361" s="59"/>
      <c r="GB361" s="59"/>
      <c r="GC361" s="59"/>
      <c r="GD361" s="59"/>
      <c r="GE361" s="59"/>
      <c r="GF361" s="59"/>
      <c r="GG361" s="59"/>
      <c r="GH361" s="59"/>
      <c r="GI361" s="59"/>
      <c r="GJ361" s="59"/>
      <c r="GK361" s="59"/>
      <c r="GL361" s="59"/>
      <c r="GM361" s="59"/>
      <c r="GN361" s="59"/>
      <c r="GO361" s="59"/>
      <c r="GP361" s="59"/>
      <c r="GQ361" s="59"/>
      <c r="GR361" s="59"/>
      <c r="GS361" s="59"/>
      <c r="GT361" s="59"/>
      <c r="GU361" s="59"/>
      <c r="GV361" s="59"/>
      <c r="GW361" s="59"/>
      <c r="GX361" s="59"/>
      <c r="GY361" s="59"/>
      <c r="GZ361" s="59"/>
      <c r="HA361" s="59"/>
      <c r="HB361" s="59"/>
      <c r="HC361" s="59"/>
      <c r="HD361" s="59"/>
      <c r="HE361" s="59"/>
      <c r="HF361" s="59"/>
      <c r="HG361" s="59"/>
      <c r="HH361" s="59"/>
      <c r="HI361" s="59"/>
      <c r="HJ361" s="59"/>
      <c r="HK361" s="59"/>
      <c r="HL361" s="59"/>
      <c r="HM361" s="59"/>
      <c r="HN361" s="59"/>
      <c r="HO361" s="59"/>
      <c r="HP361" s="59"/>
      <c r="HQ361" s="59"/>
      <c r="HR361" s="59"/>
      <c r="HS361" s="59"/>
      <c r="HT361" s="59"/>
      <c r="HU361" s="59"/>
      <c r="HV361" s="59"/>
      <c r="HW361" s="59"/>
      <c r="HX361" s="59"/>
      <c r="HY361" s="59"/>
      <c r="HZ361" s="59"/>
    </row>
    <row r="362" spans="1:234" ht="10.5" customHeight="1">
      <c r="A362" s="467"/>
      <c r="B362" s="468"/>
      <c r="C362" s="294"/>
      <c r="D362" s="286">
        <v>47</v>
      </c>
      <c r="E362" s="97">
        <v>3</v>
      </c>
      <c r="F362" s="87">
        <v>5</v>
      </c>
      <c r="G362" s="87">
        <v>1</v>
      </c>
      <c r="H362" s="87">
        <v>3</v>
      </c>
      <c r="I362" s="97"/>
      <c r="J362" s="88"/>
      <c r="K362" s="89" t="s">
        <v>98</v>
      </c>
      <c r="L362" s="101">
        <v>8</v>
      </c>
      <c r="M362" s="91" t="s">
        <v>97</v>
      </c>
      <c r="N362" s="92">
        <v>17</v>
      </c>
      <c r="O362" s="212" t="s">
        <v>513</v>
      </c>
      <c r="P362" s="222"/>
      <c r="Q362" s="319"/>
      <c r="R362" s="93"/>
      <c r="S362" s="93"/>
      <c r="T362" s="94">
        <v>12</v>
      </c>
      <c r="U362" s="94"/>
      <c r="V362" s="90"/>
      <c r="W362" s="89"/>
      <c r="X362" s="92">
        <v>171</v>
      </c>
      <c r="Y362" s="182"/>
      <c r="Z362" s="184"/>
      <c r="AA362" s="306"/>
      <c r="AB362" s="442">
        <v>59</v>
      </c>
      <c r="AC362" s="349"/>
      <c r="AD362" s="349"/>
      <c r="AE362" s="349"/>
      <c r="AF362" s="349"/>
      <c r="AG362" s="349"/>
      <c r="AH362" s="349"/>
      <c r="AI362" s="306"/>
      <c r="AJ362" s="90">
        <v>8</v>
      </c>
      <c r="AK362" s="182"/>
      <c r="AL362" s="184"/>
      <c r="AM362" s="349"/>
      <c r="AN362" s="349"/>
      <c r="AO362" s="306"/>
      <c r="AP362" s="350"/>
      <c r="AQ362" s="490"/>
      <c r="AR362" s="95"/>
      <c r="AS362" s="95"/>
      <c r="AT362" s="95"/>
      <c r="AU362" s="95"/>
      <c r="AV362" s="95"/>
      <c r="AW362" s="95"/>
      <c r="AX362" s="95"/>
      <c r="AY362" s="95"/>
      <c r="AZ362" s="95"/>
      <c r="BA362" s="95"/>
      <c r="BB362" s="95"/>
      <c r="BC362" s="95"/>
      <c r="BD362" s="95"/>
      <c r="BE362" s="95"/>
      <c r="BF362" s="95"/>
      <c r="BG362" s="95"/>
      <c r="BH362" s="95"/>
      <c r="BI362" s="95"/>
      <c r="BJ362" s="95"/>
      <c r="BK362" s="95"/>
      <c r="BL362" s="95"/>
      <c r="BM362" s="95"/>
      <c r="BN362" s="95"/>
      <c r="BO362" s="95"/>
      <c r="BP362" s="95"/>
      <c r="BQ362" s="95"/>
      <c r="BR362" s="95"/>
      <c r="BS362" s="95"/>
      <c r="BT362" s="95"/>
      <c r="BU362" s="95"/>
      <c r="BV362" s="95"/>
      <c r="BW362" s="95"/>
      <c r="BX362" s="95"/>
      <c r="BY362" s="95"/>
      <c r="BZ362" s="95"/>
      <c r="CA362" s="95"/>
      <c r="CB362" s="95"/>
      <c r="CC362" s="95"/>
      <c r="CD362" s="95"/>
      <c r="CE362" s="95"/>
      <c r="CF362" s="95"/>
      <c r="CG362" s="95"/>
      <c r="CH362" s="95"/>
      <c r="CI362" s="95"/>
      <c r="CJ362" s="95"/>
      <c r="CK362" s="95"/>
      <c r="CL362" s="95"/>
      <c r="CM362" s="95"/>
      <c r="CN362" s="95"/>
      <c r="CO362" s="95"/>
      <c r="CP362" s="95"/>
      <c r="CQ362" s="95"/>
      <c r="CR362" s="95"/>
      <c r="CS362" s="95"/>
      <c r="CT362" s="95"/>
      <c r="CU362" s="95"/>
      <c r="CV362" s="95"/>
      <c r="CW362" s="95"/>
      <c r="CX362" s="95"/>
      <c r="CY362" s="95"/>
      <c r="CZ362" s="95"/>
      <c r="DA362" s="95"/>
      <c r="DB362" s="95"/>
      <c r="DC362" s="95"/>
      <c r="DD362" s="95"/>
      <c r="DE362" s="95"/>
      <c r="DF362" s="95"/>
      <c r="DG362" s="95"/>
      <c r="DH362" s="95"/>
      <c r="DI362" s="95"/>
      <c r="DJ362" s="95"/>
      <c r="DK362" s="95"/>
      <c r="DL362" s="95"/>
      <c r="DM362" s="95"/>
      <c r="DN362" s="95"/>
      <c r="DO362" s="95"/>
      <c r="DP362" s="95"/>
      <c r="DQ362" s="95"/>
      <c r="DR362" s="95"/>
      <c r="DS362" s="95"/>
      <c r="DT362" s="95"/>
      <c r="DU362" s="95"/>
      <c r="DV362" s="95"/>
      <c r="DW362" s="95"/>
      <c r="DX362" s="95"/>
      <c r="DY362" s="95"/>
      <c r="DZ362" s="95"/>
      <c r="EA362" s="95"/>
      <c r="EB362" s="95"/>
      <c r="EC362" s="95"/>
      <c r="ED362" s="95"/>
      <c r="EE362" s="95"/>
      <c r="EF362" s="95"/>
      <c r="EG362" s="95"/>
      <c r="EH362" s="95"/>
      <c r="EI362" s="95"/>
      <c r="EJ362" s="95"/>
      <c r="EK362" s="95"/>
      <c r="EL362" s="95"/>
      <c r="EM362" s="95"/>
      <c r="EN362" s="95"/>
      <c r="EO362" s="95"/>
      <c r="EP362" s="95"/>
      <c r="EQ362" s="95"/>
      <c r="ER362" s="95"/>
      <c r="ES362" s="95"/>
      <c r="ET362" s="95"/>
      <c r="EU362" s="95"/>
      <c r="EV362" s="95"/>
      <c r="EW362" s="95"/>
      <c r="EX362" s="95"/>
      <c r="EY362" s="95"/>
      <c r="EZ362" s="95"/>
      <c r="FA362" s="95"/>
      <c r="FB362" s="95"/>
      <c r="FC362" s="95"/>
      <c r="FD362" s="95"/>
      <c r="FE362" s="95"/>
      <c r="FF362" s="95"/>
      <c r="FG362" s="95"/>
      <c r="FH362" s="95"/>
      <c r="FI362" s="95"/>
      <c r="FJ362" s="95"/>
      <c r="FK362" s="95"/>
      <c r="FL362" s="95"/>
      <c r="FM362" s="95"/>
      <c r="FN362" s="95"/>
      <c r="FO362" s="95"/>
      <c r="FP362" s="95"/>
      <c r="FQ362" s="95"/>
      <c r="FR362" s="95"/>
      <c r="FS362" s="95"/>
      <c r="FT362" s="95"/>
      <c r="FU362" s="95"/>
      <c r="FV362" s="95"/>
      <c r="FW362" s="95"/>
      <c r="FX362" s="95"/>
      <c r="FY362" s="95"/>
      <c r="FZ362" s="95"/>
      <c r="GA362" s="95"/>
      <c r="GB362" s="95"/>
      <c r="GC362" s="95"/>
      <c r="GD362" s="95"/>
      <c r="GE362" s="95"/>
      <c r="GF362" s="95"/>
      <c r="GG362" s="95"/>
      <c r="GH362" s="95"/>
      <c r="GI362" s="95"/>
      <c r="GJ362" s="95"/>
      <c r="GK362" s="95"/>
      <c r="GL362" s="95"/>
      <c r="GM362" s="95"/>
      <c r="GN362" s="95"/>
      <c r="GO362" s="95"/>
      <c r="GP362" s="95"/>
      <c r="GQ362" s="95"/>
      <c r="GR362" s="95"/>
      <c r="GS362" s="95"/>
      <c r="GT362" s="95"/>
      <c r="GU362" s="95"/>
      <c r="GV362" s="95"/>
      <c r="GW362" s="95"/>
      <c r="GX362" s="95"/>
      <c r="GY362" s="95"/>
      <c r="GZ362" s="95"/>
      <c r="HA362" s="95"/>
      <c r="HB362" s="95"/>
      <c r="HC362" s="95"/>
      <c r="HD362" s="95"/>
      <c r="HE362" s="95"/>
      <c r="HF362" s="95"/>
      <c r="HG362" s="95"/>
      <c r="HH362" s="95"/>
      <c r="HI362" s="95"/>
      <c r="HJ362" s="95"/>
      <c r="HK362" s="95"/>
      <c r="HL362" s="95"/>
      <c r="HM362" s="95"/>
      <c r="HN362" s="95"/>
      <c r="HO362" s="95"/>
      <c r="HP362" s="95"/>
      <c r="HQ362" s="95"/>
      <c r="HR362" s="95"/>
      <c r="HS362" s="95"/>
      <c r="HT362" s="95"/>
      <c r="HU362" s="95"/>
      <c r="HV362" s="95"/>
      <c r="HW362" s="95"/>
      <c r="HX362" s="95"/>
      <c r="HY362" s="95"/>
      <c r="HZ362" s="95"/>
    </row>
    <row r="363" spans="1:234" s="95" customFormat="1" ht="10.5" customHeight="1">
      <c r="A363" s="463" t="s">
        <v>62</v>
      </c>
      <c r="B363" s="465">
        <f>B361+1</f>
        <v>38814</v>
      </c>
      <c r="C363" s="293">
        <f>SUM(D363:J364)</f>
        <v>60</v>
      </c>
      <c r="D363" s="285"/>
      <c r="E363" s="96"/>
      <c r="F363" s="80"/>
      <c r="G363" s="80"/>
      <c r="H363" s="80"/>
      <c r="I363" s="80"/>
      <c r="J363" s="98"/>
      <c r="K363" s="28"/>
      <c r="L363" s="30"/>
      <c r="M363" s="82"/>
      <c r="N363" s="83"/>
      <c r="O363" s="211"/>
      <c r="P363" s="221"/>
      <c r="Q363" s="318">
        <f>SUM(R363:R364,T363:T364)+SUM(S363:S364)*1.5+SUM(U363:U364)/3+SUM(V363:V364)*0.6</f>
        <v>12.5</v>
      </c>
      <c r="R363" s="70"/>
      <c r="S363" s="70"/>
      <c r="T363" s="29"/>
      <c r="U363" s="29"/>
      <c r="V363" s="30"/>
      <c r="W363" s="28"/>
      <c r="X363" s="83"/>
      <c r="Y363" s="180"/>
      <c r="Z363" s="307"/>
      <c r="AA363" s="54"/>
      <c r="AB363" s="38"/>
      <c r="AC363" s="37"/>
      <c r="AD363" s="37"/>
      <c r="AE363" s="37"/>
      <c r="AF363" s="37"/>
      <c r="AG363" s="37"/>
      <c r="AH363" s="37"/>
      <c r="AI363" s="54"/>
      <c r="AJ363" s="30"/>
      <c r="AK363" s="180">
        <v>49</v>
      </c>
      <c r="AL363" s="185">
        <v>61</v>
      </c>
      <c r="AM363" s="33">
        <v>58</v>
      </c>
      <c r="AN363" s="33">
        <v>60</v>
      </c>
      <c r="AO363" s="34">
        <f>AN363-AK363</f>
        <v>11</v>
      </c>
      <c r="AP363" s="352"/>
      <c r="AQ363" s="491" t="s">
        <v>516</v>
      </c>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c r="EQ363" s="59"/>
      <c r="ER363" s="59"/>
      <c r="ES363" s="59"/>
      <c r="ET363" s="59"/>
      <c r="EU363" s="59"/>
      <c r="EV363" s="59"/>
      <c r="EW363" s="59"/>
      <c r="EX363" s="59"/>
      <c r="EY363" s="59"/>
      <c r="EZ363" s="59"/>
      <c r="FA363" s="59"/>
      <c r="FB363" s="59"/>
      <c r="FC363" s="59"/>
      <c r="FD363" s="59"/>
      <c r="FE363" s="59"/>
      <c r="FF363" s="59"/>
      <c r="FG363" s="59"/>
      <c r="FH363" s="59"/>
      <c r="FI363" s="59"/>
      <c r="FJ363" s="59"/>
      <c r="FK363" s="59"/>
      <c r="FL363" s="59"/>
      <c r="FM363" s="59"/>
      <c r="FN363" s="59"/>
      <c r="FO363" s="59"/>
      <c r="FP363" s="59"/>
      <c r="FQ363" s="59"/>
      <c r="FR363" s="59"/>
      <c r="FS363" s="59"/>
      <c r="FT363" s="59"/>
      <c r="FU363" s="59"/>
      <c r="FV363" s="59"/>
      <c r="FW363" s="59"/>
      <c r="FX363" s="59"/>
      <c r="FY363" s="59"/>
      <c r="FZ363" s="59"/>
      <c r="GA363" s="59"/>
      <c r="GB363" s="59"/>
      <c r="GC363" s="59"/>
      <c r="GD363" s="59"/>
      <c r="GE363" s="59"/>
      <c r="GF363" s="59"/>
      <c r="GG363" s="59"/>
      <c r="GH363" s="59"/>
      <c r="GI363" s="59"/>
      <c r="GJ363" s="59"/>
      <c r="GK363" s="59"/>
      <c r="GL363" s="59"/>
      <c r="GM363" s="59"/>
      <c r="GN363" s="59"/>
      <c r="GO363" s="59"/>
      <c r="GP363" s="59"/>
      <c r="GQ363" s="59"/>
      <c r="GR363" s="59"/>
      <c r="GS363" s="59"/>
      <c r="GT363" s="59"/>
      <c r="GU363" s="59"/>
      <c r="GV363" s="59"/>
      <c r="GW363" s="59"/>
      <c r="GX363" s="59"/>
      <c r="GY363" s="59"/>
      <c r="GZ363" s="59"/>
      <c r="HA363" s="59"/>
      <c r="HB363" s="59"/>
      <c r="HC363" s="59"/>
      <c r="HD363" s="59"/>
      <c r="HE363" s="59"/>
      <c r="HF363" s="59"/>
      <c r="HG363" s="59"/>
      <c r="HH363" s="59"/>
      <c r="HI363" s="59"/>
      <c r="HJ363" s="59"/>
      <c r="HK363" s="59"/>
      <c r="HL363" s="59"/>
      <c r="HM363" s="59"/>
      <c r="HN363" s="59"/>
      <c r="HO363" s="59"/>
      <c r="HP363" s="59"/>
      <c r="HQ363" s="59"/>
      <c r="HR363" s="59"/>
      <c r="HS363" s="59"/>
      <c r="HT363" s="59"/>
      <c r="HU363" s="59"/>
      <c r="HV363" s="59"/>
      <c r="HW363" s="59"/>
      <c r="HX363" s="59"/>
      <c r="HY363" s="59"/>
      <c r="HZ363" s="59"/>
    </row>
    <row r="364" spans="1:234" ht="10.5" customHeight="1">
      <c r="A364" s="467"/>
      <c r="B364" s="468"/>
      <c r="C364" s="294"/>
      <c r="D364" s="286">
        <v>43</v>
      </c>
      <c r="E364" s="97">
        <v>2</v>
      </c>
      <c r="F364" s="87">
        <v>5</v>
      </c>
      <c r="G364" s="87">
        <v>10</v>
      </c>
      <c r="H364" s="87"/>
      <c r="I364" s="87"/>
      <c r="J364" s="100"/>
      <c r="K364" s="89" t="s">
        <v>260</v>
      </c>
      <c r="L364" s="90">
        <v>9</v>
      </c>
      <c r="M364" s="91" t="s">
        <v>97</v>
      </c>
      <c r="N364" s="92">
        <v>19</v>
      </c>
      <c r="O364" s="212" t="s">
        <v>514</v>
      </c>
      <c r="P364" s="222"/>
      <c r="Q364" s="319"/>
      <c r="R364" s="93"/>
      <c r="S364" s="93">
        <v>3</v>
      </c>
      <c r="T364" s="94">
        <v>8</v>
      </c>
      <c r="U364" s="94"/>
      <c r="V364" s="90"/>
      <c r="W364" s="89">
        <v>167</v>
      </c>
      <c r="X364" s="92"/>
      <c r="Y364" s="182"/>
      <c r="Z364" s="184">
        <v>3.1</v>
      </c>
      <c r="AA364" s="309"/>
      <c r="AB364" s="443">
        <v>40</v>
      </c>
      <c r="AC364" s="444">
        <v>20</v>
      </c>
      <c r="AD364" s="444"/>
      <c r="AE364" s="444"/>
      <c r="AF364" s="444"/>
      <c r="AG364" s="444"/>
      <c r="AH364" s="444"/>
      <c r="AI364" s="309"/>
      <c r="AJ364" s="90">
        <v>7</v>
      </c>
      <c r="AK364" s="182"/>
      <c r="AL364" s="184"/>
      <c r="AM364" s="349"/>
      <c r="AN364" s="349"/>
      <c r="AO364" s="306"/>
      <c r="AP364" s="350"/>
      <c r="AQ364" s="490"/>
      <c r="AR364" s="95"/>
      <c r="AS364" s="95"/>
      <c r="AT364" s="95"/>
      <c r="AU364" s="95"/>
      <c r="AV364" s="95"/>
      <c r="AW364" s="95"/>
      <c r="AX364" s="95"/>
      <c r="AY364" s="95"/>
      <c r="AZ364" s="95"/>
      <c r="BA364" s="95"/>
      <c r="BB364" s="95"/>
      <c r="BC364" s="95"/>
      <c r="BD364" s="95"/>
      <c r="BE364" s="95"/>
      <c r="BF364" s="95"/>
      <c r="BG364" s="95"/>
      <c r="BH364" s="95"/>
      <c r="BI364" s="95"/>
      <c r="BJ364" s="95"/>
      <c r="BK364" s="95"/>
      <c r="BL364" s="95"/>
      <c r="BM364" s="95"/>
      <c r="BN364" s="95"/>
      <c r="BO364" s="95"/>
      <c r="BP364" s="95"/>
      <c r="BQ364" s="95"/>
      <c r="BR364" s="95"/>
      <c r="BS364" s="95"/>
      <c r="BT364" s="95"/>
      <c r="BU364" s="95"/>
      <c r="BV364" s="95"/>
      <c r="BW364" s="95"/>
      <c r="BX364" s="95"/>
      <c r="BY364" s="95"/>
      <c r="BZ364" s="95"/>
      <c r="CA364" s="95"/>
      <c r="CB364" s="95"/>
      <c r="CC364" s="95"/>
      <c r="CD364" s="95"/>
      <c r="CE364" s="95"/>
      <c r="CF364" s="95"/>
      <c r="CG364" s="95"/>
      <c r="CH364" s="95"/>
      <c r="CI364" s="95"/>
      <c r="CJ364" s="95"/>
      <c r="CK364" s="95"/>
      <c r="CL364" s="95"/>
      <c r="CM364" s="95"/>
      <c r="CN364" s="95"/>
      <c r="CO364" s="95"/>
      <c r="CP364" s="95"/>
      <c r="CQ364" s="95"/>
      <c r="CR364" s="95"/>
      <c r="CS364" s="95"/>
      <c r="CT364" s="95"/>
      <c r="CU364" s="95"/>
      <c r="CV364" s="95"/>
      <c r="CW364" s="95"/>
      <c r="CX364" s="95"/>
      <c r="CY364" s="95"/>
      <c r="CZ364" s="95"/>
      <c r="DA364" s="95"/>
      <c r="DB364" s="95"/>
      <c r="DC364" s="95"/>
      <c r="DD364" s="95"/>
      <c r="DE364" s="95"/>
      <c r="DF364" s="95"/>
      <c r="DG364" s="95"/>
      <c r="DH364" s="95"/>
      <c r="DI364" s="95"/>
      <c r="DJ364" s="95"/>
      <c r="DK364" s="95"/>
      <c r="DL364" s="95"/>
      <c r="DM364" s="95"/>
      <c r="DN364" s="95"/>
      <c r="DO364" s="95"/>
      <c r="DP364" s="95"/>
      <c r="DQ364" s="95"/>
      <c r="DR364" s="95"/>
      <c r="DS364" s="95"/>
      <c r="DT364" s="95"/>
      <c r="DU364" s="95"/>
      <c r="DV364" s="95"/>
      <c r="DW364" s="95"/>
      <c r="DX364" s="95"/>
      <c r="DY364" s="95"/>
      <c r="DZ364" s="95"/>
      <c r="EA364" s="95"/>
      <c r="EB364" s="95"/>
      <c r="EC364" s="95"/>
      <c r="ED364" s="95"/>
      <c r="EE364" s="95"/>
      <c r="EF364" s="95"/>
      <c r="EG364" s="95"/>
      <c r="EH364" s="95"/>
      <c r="EI364" s="95"/>
      <c r="EJ364" s="95"/>
      <c r="EK364" s="95"/>
      <c r="EL364" s="95"/>
      <c r="EM364" s="95"/>
      <c r="EN364" s="95"/>
      <c r="EO364" s="95"/>
      <c r="EP364" s="95"/>
      <c r="EQ364" s="95"/>
      <c r="ER364" s="95"/>
      <c r="ES364" s="95"/>
      <c r="ET364" s="95"/>
      <c r="EU364" s="95"/>
      <c r="EV364" s="95"/>
      <c r="EW364" s="95"/>
      <c r="EX364" s="95"/>
      <c r="EY364" s="95"/>
      <c r="EZ364" s="95"/>
      <c r="FA364" s="95"/>
      <c r="FB364" s="95"/>
      <c r="FC364" s="95"/>
      <c r="FD364" s="95"/>
      <c r="FE364" s="95"/>
      <c r="FF364" s="95"/>
      <c r="FG364" s="95"/>
      <c r="FH364" s="95"/>
      <c r="FI364" s="95"/>
      <c r="FJ364" s="95"/>
      <c r="FK364" s="95"/>
      <c r="FL364" s="95"/>
      <c r="FM364" s="95"/>
      <c r="FN364" s="95"/>
      <c r="FO364" s="95"/>
      <c r="FP364" s="95"/>
      <c r="FQ364" s="95"/>
      <c r="FR364" s="95"/>
      <c r="FS364" s="95"/>
      <c r="FT364" s="95"/>
      <c r="FU364" s="95"/>
      <c r="FV364" s="95"/>
      <c r="FW364" s="95"/>
      <c r="FX364" s="95"/>
      <c r="FY364" s="95"/>
      <c r="FZ364" s="95"/>
      <c r="GA364" s="95"/>
      <c r="GB364" s="95"/>
      <c r="GC364" s="95"/>
      <c r="GD364" s="95"/>
      <c r="GE364" s="95"/>
      <c r="GF364" s="95"/>
      <c r="GG364" s="95"/>
      <c r="GH364" s="95"/>
      <c r="GI364" s="95"/>
      <c r="GJ364" s="95"/>
      <c r="GK364" s="95"/>
      <c r="GL364" s="95"/>
      <c r="GM364" s="95"/>
      <c r="GN364" s="95"/>
      <c r="GO364" s="95"/>
      <c r="GP364" s="95"/>
      <c r="GQ364" s="95"/>
      <c r="GR364" s="95"/>
      <c r="GS364" s="95"/>
      <c r="GT364" s="95"/>
      <c r="GU364" s="95"/>
      <c r="GV364" s="95"/>
      <c r="GW364" s="95"/>
      <c r="GX364" s="95"/>
      <c r="GY364" s="95"/>
      <c r="GZ364" s="95"/>
      <c r="HA364" s="95"/>
      <c r="HB364" s="95"/>
      <c r="HC364" s="95"/>
      <c r="HD364" s="95"/>
      <c r="HE364" s="95"/>
      <c r="HF364" s="95"/>
      <c r="HG364" s="95"/>
      <c r="HH364" s="95"/>
      <c r="HI364" s="95"/>
      <c r="HJ364" s="95"/>
      <c r="HK364" s="95"/>
      <c r="HL364" s="95"/>
      <c r="HM364" s="95"/>
      <c r="HN364" s="95"/>
      <c r="HO364" s="95"/>
      <c r="HP364" s="95"/>
      <c r="HQ364" s="95"/>
      <c r="HR364" s="95"/>
      <c r="HS364" s="95"/>
      <c r="HT364" s="95"/>
      <c r="HU364" s="95"/>
      <c r="HV364" s="95"/>
      <c r="HW364" s="95"/>
      <c r="HX364" s="95"/>
      <c r="HY364" s="95"/>
      <c r="HZ364" s="95"/>
    </row>
    <row r="365" spans="1:234" s="95" customFormat="1" ht="10.5" customHeight="1">
      <c r="A365" s="463" t="s">
        <v>63</v>
      </c>
      <c r="B365" s="465">
        <f>B363+1</f>
        <v>38815</v>
      </c>
      <c r="C365" s="293">
        <f>SUM(D365:J366)</f>
        <v>121</v>
      </c>
      <c r="D365" s="284"/>
      <c r="E365" s="80"/>
      <c r="F365" s="80"/>
      <c r="G365" s="80"/>
      <c r="H365" s="80"/>
      <c r="I365" s="80"/>
      <c r="J365" s="81"/>
      <c r="K365" s="28"/>
      <c r="L365" s="30"/>
      <c r="M365" s="82"/>
      <c r="N365" s="83"/>
      <c r="O365" s="211"/>
      <c r="P365" s="221"/>
      <c r="Q365" s="318">
        <f>SUM(R365:R366,T365:T366)+SUM(S365:S366)*1.5+SUM(U365:U366)/3+SUM(V365:V366)*0.6</f>
        <v>21.5</v>
      </c>
      <c r="R365" s="70"/>
      <c r="S365" s="70"/>
      <c r="T365" s="29"/>
      <c r="U365" s="29"/>
      <c r="V365" s="30"/>
      <c r="W365" s="28"/>
      <c r="X365" s="83"/>
      <c r="Y365" s="140"/>
      <c r="Z365" s="185"/>
      <c r="AA365" s="34"/>
      <c r="AB365" s="32"/>
      <c r="AC365" s="33"/>
      <c r="AD365" s="33"/>
      <c r="AE365" s="33"/>
      <c r="AF365" s="33"/>
      <c r="AG365" s="33"/>
      <c r="AH365" s="33"/>
      <c r="AI365" s="34"/>
      <c r="AJ365" s="30"/>
      <c r="AK365" s="180">
        <v>50</v>
      </c>
      <c r="AL365" s="185">
        <v>58</v>
      </c>
      <c r="AM365" s="33">
        <v>54</v>
      </c>
      <c r="AN365" s="33">
        <v>61</v>
      </c>
      <c r="AO365" s="34">
        <f>AN365-AK365</f>
        <v>11</v>
      </c>
      <c r="AP365" s="352"/>
      <c r="AQ365" s="491" t="s">
        <v>242</v>
      </c>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c r="EQ365" s="59"/>
      <c r="ER365" s="59"/>
      <c r="ES365" s="59"/>
      <c r="ET365" s="59"/>
      <c r="EU365" s="59"/>
      <c r="EV365" s="59"/>
      <c r="EW365" s="59"/>
      <c r="EX365" s="59"/>
      <c r="EY365" s="59"/>
      <c r="EZ365" s="59"/>
      <c r="FA365" s="59"/>
      <c r="FB365" s="59"/>
      <c r="FC365" s="59"/>
      <c r="FD365" s="59"/>
      <c r="FE365" s="59"/>
      <c r="FF365" s="59"/>
      <c r="FG365" s="59"/>
      <c r="FH365" s="59"/>
      <c r="FI365" s="59"/>
      <c r="FJ365" s="59"/>
      <c r="FK365" s="59"/>
      <c r="FL365" s="59"/>
      <c r="FM365" s="59"/>
      <c r="FN365" s="59"/>
      <c r="FO365" s="59"/>
      <c r="FP365" s="59"/>
      <c r="FQ365" s="59"/>
      <c r="FR365" s="59"/>
      <c r="FS365" s="59"/>
      <c r="FT365" s="59"/>
      <c r="FU365" s="59"/>
      <c r="FV365" s="59"/>
      <c r="FW365" s="59"/>
      <c r="FX365" s="59"/>
      <c r="FY365" s="59"/>
      <c r="FZ365" s="59"/>
      <c r="GA365" s="59"/>
      <c r="GB365" s="59"/>
      <c r="GC365" s="59"/>
      <c r="GD365" s="59"/>
      <c r="GE365" s="59"/>
      <c r="GF365" s="59"/>
      <c r="GG365" s="59"/>
      <c r="GH365" s="59"/>
      <c r="GI365" s="59"/>
      <c r="GJ365" s="59"/>
      <c r="GK365" s="59"/>
      <c r="GL365" s="59"/>
      <c r="GM365" s="59"/>
      <c r="GN365" s="59"/>
      <c r="GO365" s="59"/>
      <c r="GP365" s="59"/>
      <c r="GQ365" s="59"/>
      <c r="GR365" s="59"/>
      <c r="GS365" s="59"/>
      <c r="GT365" s="59"/>
      <c r="GU365" s="59"/>
      <c r="GV365" s="59"/>
      <c r="GW365" s="59"/>
      <c r="GX365" s="59"/>
      <c r="GY365" s="59"/>
      <c r="GZ365" s="59"/>
      <c r="HA365" s="59"/>
      <c r="HB365" s="59"/>
      <c r="HC365" s="59"/>
      <c r="HD365" s="59"/>
      <c r="HE365" s="59"/>
      <c r="HF365" s="59"/>
      <c r="HG365" s="59"/>
      <c r="HH365" s="59"/>
      <c r="HI365" s="59"/>
      <c r="HJ365" s="59"/>
      <c r="HK365" s="59"/>
      <c r="HL365" s="59"/>
      <c r="HM365" s="59"/>
      <c r="HN365" s="59"/>
      <c r="HO365" s="59"/>
      <c r="HP365" s="59"/>
      <c r="HQ365" s="59"/>
      <c r="HR365" s="59"/>
      <c r="HS365" s="59"/>
      <c r="HT365" s="59"/>
      <c r="HU365" s="59"/>
      <c r="HV365" s="59"/>
      <c r="HW365" s="59"/>
      <c r="HX365" s="59"/>
      <c r="HY365" s="59"/>
      <c r="HZ365" s="59"/>
    </row>
    <row r="366" spans="1:234" ht="10.5" customHeight="1">
      <c r="A366" s="467"/>
      <c r="B366" s="468"/>
      <c r="C366" s="294"/>
      <c r="D366" s="283">
        <v>50</v>
      </c>
      <c r="E366" s="87">
        <v>18</v>
      </c>
      <c r="F366" s="87">
        <v>34</v>
      </c>
      <c r="G366" s="87">
        <v>19</v>
      </c>
      <c r="H366" s="87"/>
      <c r="I366" s="87"/>
      <c r="J366" s="88"/>
      <c r="K366" s="89" t="s">
        <v>124</v>
      </c>
      <c r="L366" s="90">
        <v>8</v>
      </c>
      <c r="M366" s="91" t="s">
        <v>70</v>
      </c>
      <c r="N366" s="92">
        <v>23</v>
      </c>
      <c r="O366" s="212" t="s">
        <v>241</v>
      </c>
      <c r="P366" s="222"/>
      <c r="Q366" s="319"/>
      <c r="R366" s="93"/>
      <c r="S366" s="93">
        <v>9</v>
      </c>
      <c r="T366" s="94">
        <v>8</v>
      </c>
      <c r="U366" s="94"/>
      <c r="V366" s="90"/>
      <c r="W366" s="89">
        <v>164</v>
      </c>
      <c r="X366" s="92"/>
      <c r="Y366" s="182"/>
      <c r="Z366" s="184">
        <v>9.1</v>
      </c>
      <c r="AA366" s="306"/>
      <c r="AB366" s="442">
        <v>42</v>
      </c>
      <c r="AC366" s="349">
        <v>79</v>
      </c>
      <c r="AD366" s="349"/>
      <c r="AE366" s="349"/>
      <c r="AF366" s="349"/>
      <c r="AG366" s="349"/>
      <c r="AH366" s="349"/>
      <c r="AI366" s="306"/>
      <c r="AJ366" s="90">
        <v>6</v>
      </c>
      <c r="AK366" s="183"/>
      <c r="AL366" s="184"/>
      <c r="AM366" s="349"/>
      <c r="AN366" s="349"/>
      <c r="AO366" s="306"/>
      <c r="AP366" s="350"/>
      <c r="AQ366" s="490"/>
      <c r="AR366" s="95"/>
      <c r="AS366" s="95"/>
      <c r="AT366" s="95"/>
      <c r="AU366" s="95"/>
      <c r="AV366" s="95"/>
      <c r="AW366" s="95"/>
      <c r="AX366" s="95"/>
      <c r="AY366" s="95"/>
      <c r="AZ366" s="95"/>
      <c r="BA366" s="95"/>
      <c r="BB366" s="95"/>
      <c r="BC366" s="95"/>
      <c r="BD366" s="95"/>
      <c r="BE366" s="95"/>
      <c r="BF366" s="95"/>
      <c r="BG366" s="95"/>
      <c r="BH366" s="95"/>
      <c r="BI366" s="95"/>
      <c r="BJ366" s="95"/>
      <c r="BK366" s="95"/>
      <c r="BL366" s="95"/>
      <c r="BM366" s="95"/>
      <c r="BN366" s="95"/>
      <c r="BO366" s="95"/>
      <c r="BP366" s="95"/>
      <c r="BQ366" s="95"/>
      <c r="BR366" s="95"/>
      <c r="BS366" s="95"/>
      <c r="BT366" s="95"/>
      <c r="BU366" s="95"/>
      <c r="BV366" s="95"/>
      <c r="BW366" s="95"/>
      <c r="BX366" s="95"/>
      <c r="BY366" s="95"/>
      <c r="BZ366" s="95"/>
      <c r="CA366" s="95"/>
      <c r="CB366" s="95"/>
      <c r="CC366" s="95"/>
      <c r="CD366" s="95"/>
      <c r="CE366" s="95"/>
      <c r="CF366" s="95"/>
      <c r="CG366" s="95"/>
      <c r="CH366" s="95"/>
      <c r="CI366" s="95"/>
      <c r="CJ366" s="95"/>
      <c r="CK366" s="95"/>
      <c r="CL366" s="95"/>
      <c r="CM366" s="95"/>
      <c r="CN366" s="95"/>
      <c r="CO366" s="95"/>
      <c r="CP366" s="95"/>
      <c r="CQ366" s="95"/>
      <c r="CR366" s="95"/>
      <c r="CS366" s="95"/>
      <c r="CT366" s="95"/>
      <c r="CU366" s="95"/>
      <c r="CV366" s="95"/>
      <c r="CW366" s="95"/>
      <c r="CX366" s="95"/>
      <c r="CY366" s="95"/>
      <c r="CZ366" s="95"/>
      <c r="DA366" s="95"/>
      <c r="DB366" s="95"/>
      <c r="DC366" s="95"/>
      <c r="DD366" s="95"/>
      <c r="DE366" s="95"/>
      <c r="DF366" s="95"/>
      <c r="DG366" s="95"/>
      <c r="DH366" s="95"/>
      <c r="DI366" s="95"/>
      <c r="DJ366" s="95"/>
      <c r="DK366" s="95"/>
      <c r="DL366" s="95"/>
      <c r="DM366" s="95"/>
      <c r="DN366" s="95"/>
      <c r="DO366" s="95"/>
      <c r="DP366" s="95"/>
      <c r="DQ366" s="95"/>
      <c r="DR366" s="95"/>
      <c r="DS366" s="95"/>
      <c r="DT366" s="95"/>
      <c r="DU366" s="95"/>
      <c r="DV366" s="95"/>
      <c r="DW366" s="95"/>
      <c r="DX366" s="95"/>
      <c r="DY366" s="95"/>
      <c r="DZ366" s="95"/>
      <c r="EA366" s="95"/>
      <c r="EB366" s="95"/>
      <c r="EC366" s="95"/>
      <c r="ED366" s="95"/>
      <c r="EE366" s="95"/>
      <c r="EF366" s="95"/>
      <c r="EG366" s="95"/>
      <c r="EH366" s="95"/>
      <c r="EI366" s="95"/>
      <c r="EJ366" s="95"/>
      <c r="EK366" s="95"/>
      <c r="EL366" s="95"/>
      <c r="EM366" s="95"/>
      <c r="EN366" s="95"/>
      <c r="EO366" s="95"/>
      <c r="EP366" s="95"/>
      <c r="EQ366" s="95"/>
      <c r="ER366" s="95"/>
      <c r="ES366" s="95"/>
      <c r="ET366" s="95"/>
      <c r="EU366" s="95"/>
      <c r="EV366" s="95"/>
      <c r="EW366" s="95"/>
      <c r="EX366" s="95"/>
      <c r="EY366" s="95"/>
      <c r="EZ366" s="95"/>
      <c r="FA366" s="95"/>
      <c r="FB366" s="95"/>
      <c r="FC366" s="95"/>
      <c r="FD366" s="95"/>
      <c r="FE366" s="95"/>
      <c r="FF366" s="95"/>
      <c r="FG366" s="95"/>
      <c r="FH366" s="95"/>
      <c r="FI366" s="95"/>
      <c r="FJ366" s="95"/>
      <c r="FK366" s="95"/>
      <c r="FL366" s="95"/>
      <c r="FM366" s="95"/>
      <c r="FN366" s="95"/>
      <c r="FO366" s="95"/>
      <c r="FP366" s="95"/>
      <c r="FQ366" s="95"/>
      <c r="FR366" s="95"/>
      <c r="FS366" s="95"/>
      <c r="FT366" s="95"/>
      <c r="FU366" s="95"/>
      <c r="FV366" s="95"/>
      <c r="FW366" s="95"/>
      <c r="FX366" s="95"/>
      <c r="FY366" s="95"/>
      <c r="FZ366" s="95"/>
      <c r="GA366" s="95"/>
      <c r="GB366" s="95"/>
      <c r="GC366" s="95"/>
      <c r="GD366" s="95"/>
      <c r="GE366" s="95"/>
      <c r="GF366" s="95"/>
      <c r="GG366" s="95"/>
      <c r="GH366" s="95"/>
      <c r="GI366" s="95"/>
      <c r="GJ366" s="95"/>
      <c r="GK366" s="95"/>
      <c r="GL366" s="95"/>
      <c r="GM366" s="95"/>
      <c r="GN366" s="95"/>
      <c r="GO366" s="95"/>
      <c r="GP366" s="95"/>
      <c r="GQ366" s="95"/>
      <c r="GR366" s="95"/>
      <c r="GS366" s="95"/>
      <c r="GT366" s="95"/>
      <c r="GU366" s="95"/>
      <c r="GV366" s="95"/>
      <c r="GW366" s="95"/>
      <c r="GX366" s="95"/>
      <c r="GY366" s="95"/>
      <c r="GZ366" s="95"/>
      <c r="HA366" s="95"/>
      <c r="HB366" s="95"/>
      <c r="HC366" s="95"/>
      <c r="HD366" s="95"/>
      <c r="HE366" s="95"/>
      <c r="HF366" s="95"/>
      <c r="HG366" s="95"/>
      <c r="HH366" s="95"/>
      <c r="HI366" s="95"/>
      <c r="HJ366" s="95"/>
      <c r="HK366" s="95"/>
      <c r="HL366" s="95"/>
      <c r="HM366" s="95"/>
      <c r="HN366" s="95"/>
      <c r="HO366" s="95"/>
      <c r="HP366" s="95"/>
      <c r="HQ366" s="95"/>
      <c r="HR366" s="95"/>
      <c r="HS366" s="95"/>
      <c r="HT366" s="95"/>
      <c r="HU366" s="95"/>
      <c r="HV366" s="95"/>
      <c r="HW366" s="95"/>
      <c r="HX366" s="95"/>
      <c r="HY366" s="95"/>
      <c r="HZ366" s="95"/>
    </row>
    <row r="367" spans="1:234" s="95" customFormat="1" ht="10.5" customHeight="1">
      <c r="A367" s="463" t="s">
        <v>64</v>
      </c>
      <c r="B367" s="465">
        <f>B365+1</f>
        <v>38816</v>
      </c>
      <c r="C367" s="293">
        <f>SUM(D367:J368)</f>
        <v>0</v>
      </c>
      <c r="D367" s="285"/>
      <c r="E367" s="96"/>
      <c r="F367" s="80"/>
      <c r="G367" s="80"/>
      <c r="H367" s="80"/>
      <c r="I367" s="80"/>
      <c r="J367" s="98"/>
      <c r="K367" s="28"/>
      <c r="L367" s="99"/>
      <c r="M367" s="82"/>
      <c r="N367" s="83"/>
      <c r="O367" s="213"/>
      <c r="P367" s="221"/>
      <c r="Q367" s="320">
        <f>SUM(R367:R368,T367:T368)+SUM(S367:S368)*1.5+SUM(U367:U368)/3+SUM(V367:V368)*0.6</f>
        <v>0</v>
      </c>
      <c r="R367" s="70"/>
      <c r="S367" s="70"/>
      <c r="T367" s="29"/>
      <c r="U367" s="29"/>
      <c r="V367" s="30"/>
      <c r="W367" s="28"/>
      <c r="X367" s="83"/>
      <c r="Y367" s="140"/>
      <c r="Z367" s="185"/>
      <c r="AA367" s="34"/>
      <c r="AB367" s="32"/>
      <c r="AC367" s="33"/>
      <c r="AD367" s="33"/>
      <c r="AE367" s="33"/>
      <c r="AF367" s="33"/>
      <c r="AG367" s="33"/>
      <c r="AH367" s="33"/>
      <c r="AI367" s="34"/>
      <c r="AJ367" s="30" t="s">
        <v>548</v>
      </c>
      <c r="AK367" s="180" t="s">
        <v>99</v>
      </c>
      <c r="AL367" s="185"/>
      <c r="AM367" s="33"/>
      <c r="AN367" s="351"/>
      <c r="AO367" s="34"/>
      <c r="AP367" s="352"/>
      <c r="AQ367" s="491"/>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c r="EQ367" s="59"/>
      <c r="ER367" s="59"/>
      <c r="ES367" s="59"/>
      <c r="ET367" s="59"/>
      <c r="EU367" s="59"/>
      <c r="EV367" s="59"/>
      <c r="EW367" s="59"/>
      <c r="EX367" s="59"/>
      <c r="EY367" s="59"/>
      <c r="EZ367" s="59"/>
      <c r="FA367" s="59"/>
      <c r="FB367" s="59"/>
      <c r="FC367" s="59"/>
      <c r="FD367" s="59"/>
      <c r="FE367" s="59"/>
      <c r="FF367" s="59"/>
      <c r="FG367" s="59"/>
      <c r="FH367" s="59"/>
      <c r="FI367" s="59"/>
      <c r="FJ367" s="59"/>
      <c r="FK367" s="59"/>
      <c r="FL367" s="59"/>
      <c r="FM367" s="59"/>
      <c r="FN367" s="59"/>
      <c r="FO367" s="59"/>
      <c r="FP367" s="59"/>
      <c r="FQ367" s="59"/>
      <c r="FR367" s="59"/>
      <c r="FS367" s="59"/>
      <c r="FT367" s="59"/>
      <c r="FU367" s="59"/>
      <c r="FV367" s="59"/>
      <c r="FW367" s="59"/>
      <c r="FX367" s="59"/>
      <c r="FY367" s="59"/>
      <c r="FZ367" s="59"/>
      <c r="GA367" s="59"/>
      <c r="GB367" s="59"/>
      <c r="GC367" s="59"/>
      <c r="GD367" s="59"/>
      <c r="GE367" s="59"/>
      <c r="GF367" s="59"/>
      <c r="GG367" s="59"/>
      <c r="GH367" s="59"/>
      <c r="GI367" s="59"/>
      <c r="GJ367" s="59"/>
      <c r="GK367" s="59"/>
      <c r="GL367" s="59"/>
      <c r="GM367" s="59"/>
      <c r="GN367" s="59"/>
      <c r="GO367" s="59"/>
      <c r="GP367" s="59"/>
      <c r="GQ367" s="59"/>
      <c r="GR367" s="59"/>
      <c r="GS367" s="59"/>
      <c r="GT367" s="59"/>
      <c r="GU367" s="59"/>
      <c r="GV367" s="59"/>
      <c r="GW367" s="59"/>
      <c r="GX367" s="59"/>
      <c r="GY367" s="59"/>
      <c r="GZ367" s="59"/>
      <c r="HA367" s="59"/>
      <c r="HB367" s="59"/>
      <c r="HC367" s="59"/>
      <c r="HD367" s="59"/>
      <c r="HE367" s="59"/>
      <c r="HF367" s="59"/>
      <c r="HG367" s="59"/>
      <c r="HH367" s="59"/>
      <c r="HI367" s="59"/>
      <c r="HJ367" s="59"/>
      <c r="HK367" s="59"/>
      <c r="HL367" s="59"/>
      <c r="HM367" s="59"/>
      <c r="HN367" s="59"/>
      <c r="HO367" s="59"/>
      <c r="HP367" s="59"/>
      <c r="HQ367" s="59"/>
      <c r="HR367" s="59"/>
      <c r="HS367" s="59"/>
      <c r="HT367" s="59"/>
      <c r="HU367" s="59"/>
      <c r="HV367" s="59"/>
      <c r="HW367" s="59"/>
      <c r="HX367" s="59"/>
      <c r="HY367" s="59"/>
      <c r="HZ367" s="59"/>
    </row>
    <row r="368" spans="1:43" ht="10.5" customHeight="1" thickBot="1">
      <c r="A368" s="464"/>
      <c r="B368" s="466"/>
      <c r="C368" s="296"/>
      <c r="D368" s="285"/>
      <c r="E368" s="96"/>
      <c r="J368" s="98"/>
      <c r="L368" s="99"/>
      <c r="Q368" s="318"/>
      <c r="AJ368" s="30">
        <v>8</v>
      </c>
      <c r="AP368" s="352">
        <v>2</v>
      </c>
      <c r="AQ368" s="492"/>
    </row>
    <row r="369" spans="1:234" ht="10.5" customHeight="1" thickBot="1">
      <c r="A369" s="471">
        <f>IF(A353=52,1,A353+1)</f>
        <v>14</v>
      </c>
      <c r="B369" s="472"/>
      <c r="C369" s="299">
        <f>(C370/60-ROUNDDOWN(C370/60,0))/100*60+ROUNDDOWN(C370/60,0)</f>
        <v>4.5</v>
      </c>
      <c r="D369" s="300">
        <f>(D370/60-ROUNDDOWN(D370/60,0))/100*60+ROUNDDOWN(D370/60,0)</f>
        <v>3.1</v>
      </c>
      <c r="E369" s="301">
        <f aca="true" t="shared" si="112" ref="E369:J369">(E370/60-ROUNDDOWN(E370/60,0))/100*60+ROUNDDOWN(E370/60,0)</f>
        <v>0.23</v>
      </c>
      <c r="F369" s="301">
        <f t="shared" si="112"/>
        <v>0.44</v>
      </c>
      <c r="G369" s="301">
        <f t="shared" si="112"/>
        <v>0.3</v>
      </c>
      <c r="H369" s="301">
        <f t="shared" si="112"/>
        <v>0.03</v>
      </c>
      <c r="I369" s="301">
        <f t="shared" si="112"/>
        <v>0</v>
      </c>
      <c r="J369" s="301">
        <f t="shared" si="112"/>
        <v>0</v>
      </c>
      <c r="K369" s="226"/>
      <c r="L369" s="227">
        <f>2*COUNTA(L355:L368)-COUNT(L355:L368)</f>
        <v>5</v>
      </c>
      <c r="M369" s="228"/>
      <c r="N369" s="229"/>
      <c r="O369" s="475"/>
      <c r="P369" s="476"/>
      <c r="Q369" s="321">
        <f aca="true" t="shared" si="113" ref="Q369:V369">SUM(Q355:Q368)</f>
        <v>56</v>
      </c>
      <c r="R369" s="230">
        <f t="shared" si="113"/>
        <v>0</v>
      </c>
      <c r="S369" s="230">
        <f t="shared" si="113"/>
        <v>12</v>
      </c>
      <c r="T369" s="230">
        <f t="shared" si="113"/>
        <v>38</v>
      </c>
      <c r="U369" s="230">
        <f t="shared" si="113"/>
        <v>0</v>
      </c>
      <c r="V369" s="230">
        <f t="shared" si="113"/>
        <v>0</v>
      </c>
      <c r="W369" s="226"/>
      <c r="X369" s="229"/>
      <c r="Y369" s="231"/>
      <c r="Z369" s="312">
        <f>COUNT(Z355:Z368)</f>
        <v>2</v>
      </c>
      <c r="AA369" s="313">
        <f>COUNT(AA355:AA368)</f>
        <v>0</v>
      </c>
      <c r="AB369" s="300">
        <f aca="true" t="shared" si="114" ref="AB369:AI369">(AB370/60-ROUNDDOWN(AB370/60,0))/100*60+ROUNDDOWN(AB370/60,0)</f>
        <v>3.11</v>
      </c>
      <c r="AC369" s="300">
        <f t="shared" si="114"/>
        <v>1.39</v>
      </c>
      <c r="AD369" s="300">
        <f t="shared" si="114"/>
        <v>0</v>
      </c>
      <c r="AE369" s="300">
        <f t="shared" si="114"/>
        <v>0</v>
      </c>
      <c r="AF369" s="300">
        <f t="shared" si="114"/>
        <v>0</v>
      </c>
      <c r="AG369" s="300">
        <f t="shared" si="114"/>
        <v>0</v>
      </c>
      <c r="AH369" s="300">
        <f t="shared" si="114"/>
        <v>0</v>
      </c>
      <c r="AI369" s="448">
        <f t="shared" si="114"/>
        <v>0</v>
      </c>
      <c r="AJ369" s="317">
        <f>IF(COUNT(AJ355:AJ368)=0,0,SUM(AJ355:AJ368)/COUNTA(AK357:AK368,AK371:AK372))</f>
        <v>7.571428571428571</v>
      </c>
      <c r="AK369" s="231">
        <f>IF(COUNT(AK355:AK368)=0,"",AVERAGE(AK355:AK368))</f>
        <v>50.4</v>
      </c>
      <c r="AL369" s="231">
        <f>IF(COUNT(AL355:AL368)=0,"",AVERAGE(AL355:AL368))</f>
        <v>63</v>
      </c>
      <c r="AM369" s="231">
        <f>IF(COUNT(AM355:AM368)=0,"",AVERAGE(AM355:AM368))</f>
        <v>60.6</v>
      </c>
      <c r="AN369" s="231">
        <f>IF(COUNT(AN355:AN368)=0,"",AVERAGE(AN355:AN368))</f>
        <v>61.8</v>
      </c>
      <c r="AO369" s="231">
        <f>IF(COUNT(AO355:AO368)=0,"",AVERAGE(AO355:AO368))</f>
        <v>11.4</v>
      </c>
      <c r="AP369" s="342">
        <f>SUM(AP355:AP368)</f>
        <v>2</v>
      </c>
      <c r="AQ369" s="367"/>
      <c r="AR369" s="232"/>
      <c r="AS369" s="232"/>
      <c r="AT369" s="232"/>
      <c r="AU369" s="232"/>
      <c r="AV369" s="232"/>
      <c r="AW369" s="232"/>
      <c r="AX369" s="232"/>
      <c r="AY369" s="232"/>
      <c r="AZ369" s="232"/>
      <c r="BA369" s="232"/>
      <c r="BB369" s="232"/>
      <c r="BC369" s="232"/>
      <c r="BD369" s="232"/>
      <c r="BE369" s="232"/>
      <c r="BF369" s="232"/>
      <c r="BG369" s="232"/>
      <c r="BH369" s="232"/>
      <c r="BI369" s="232"/>
      <c r="BJ369" s="232"/>
      <c r="BK369" s="232"/>
      <c r="BL369" s="232"/>
      <c r="BM369" s="232"/>
      <c r="BN369" s="232"/>
      <c r="BO369" s="232"/>
      <c r="BP369" s="232"/>
      <c r="BQ369" s="232"/>
      <c r="BR369" s="232"/>
      <c r="BS369" s="232"/>
      <c r="BT369" s="232"/>
      <c r="BU369" s="232"/>
      <c r="BV369" s="232"/>
      <c r="BW369" s="232"/>
      <c r="BX369" s="232"/>
      <c r="BY369" s="232"/>
      <c r="BZ369" s="232"/>
      <c r="CA369" s="232"/>
      <c r="CB369" s="232"/>
      <c r="CC369" s="232"/>
      <c r="CD369" s="232"/>
      <c r="CE369" s="232"/>
      <c r="CF369" s="232"/>
      <c r="CG369" s="232"/>
      <c r="CH369" s="232"/>
      <c r="CI369" s="232"/>
      <c r="CJ369" s="232"/>
      <c r="CK369" s="232"/>
      <c r="CL369" s="232"/>
      <c r="CM369" s="232"/>
      <c r="CN369" s="232"/>
      <c r="CO369" s="232"/>
      <c r="CP369" s="232"/>
      <c r="CQ369" s="232"/>
      <c r="CR369" s="232"/>
      <c r="CS369" s="232"/>
      <c r="CT369" s="232"/>
      <c r="CU369" s="232"/>
      <c r="CV369" s="232"/>
      <c r="CW369" s="232"/>
      <c r="CX369" s="232"/>
      <c r="CY369" s="232"/>
      <c r="CZ369" s="232"/>
      <c r="DA369" s="232"/>
      <c r="DB369" s="232"/>
      <c r="DC369" s="232"/>
      <c r="DD369" s="232"/>
      <c r="DE369" s="232"/>
      <c r="DF369" s="232"/>
      <c r="DG369" s="232"/>
      <c r="DH369" s="232"/>
      <c r="DI369" s="232"/>
      <c r="DJ369" s="232"/>
      <c r="DK369" s="232"/>
      <c r="DL369" s="232"/>
      <c r="DM369" s="232"/>
      <c r="DN369" s="232"/>
      <c r="DO369" s="232"/>
      <c r="DP369" s="232"/>
      <c r="DQ369" s="232"/>
      <c r="DR369" s="232"/>
      <c r="DS369" s="232"/>
      <c r="DT369" s="232"/>
      <c r="DU369" s="232"/>
      <c r="DV369" s="232"/>
      <c r="DW369" s="232"/>
      <c r="DX369" s="232"/>
      <c r="DY369" s="232"/>
      <c r="DZ369" s="232"/>
      <c r="EA369" s="232"/>
      <c r="EB369" s="232"/>
      <c r="EC369" s="232"/>
      <c r="ED369" s="232"/>
      <c r="EE369" s="232"/>
      <c r="EF369" s="232"/>
      <c r="EG369" s="232"/>
      <c r="EH369" s="232"/>
      <c r="EI369" s="232"/>
      <c r="EJ369" s="232"/>
      <c r="EK369" s="232"/>
      <c r="EL369" s="232"/>
      <c r="EM369" s="232"/>
      <c r="EN369" s="232"/>
      <c r="EO369" s="232"/>
      <c r="EP369" s="232"/>
      <c r="EQ369" s="232"/>
      <c r="ER369" s="232"/>
      <c r="ES369" s="232"/>
      <c r="ET369" s="232"/>
      <c r="EU369" s="232"/>
      <c r="EV369" s="232"/>
      <c r="EW369" s="232"/>
      <c r="EX369" s="232"/>
      <c r="EY369" s="232"/>
      <c r="EZ369" s="232"/>
      <c r="FA369" s="232"/>
      <c r="FB369" s="232"/>
      <c r="FC369" s="232"/>
      <c r="FD369" s="232"/>
      <c r="FE369" s="232"/>
      <c r="FF369" s="232"/>
      <c r="FG369" s="232"/>
      <c r="FH369" s="232"/>
      <c r="FI369" s="232"/>
      <c r="FJ369" s="232"/>
      <c r="FK369" s="232"/>
      <c r="FL369" s="232"/>
      <c r="FM369" s="232"/>
      <c r="FN369" s="232"/>
      <c r="FO369" s="232"/>
      <c r="FP369" s="232"/>
      <c r="FQ369" s="232"/>
      <c r="FR369" s="232"/>
      <c r="FS369" s="232"/>
      <c r="FT369" s="232"/>
      <c r="FU369" s="232"/>
      <c r="FV369" s="232"/>
      <c r="FW369" s="232"/>
      <c r="FX369" s="232"/>
      <c r="FY369" s="232"/>
      <c r="FZ369" s="232"/>
      <c r="GA369" s="232"/>
      <c r="GB369" s="232"/>
      <c r="GC369" s="232"/>
      <c r="GD369" s="232"/>
      <c r="GE369" s="232"/>
      <c r="GF369" s="232"/>
      <c r="GG369" s="232"/>
      <c r="GH369" s="232"/>
      <c r="GI369" s="232"/>
      <c r="GJ369" s="232"/>
      <c r="GK369" s="232"/>
      <c r="GL369" s="232"/>
      <c r="GM369" s="232"/>
      <c r="GN369" s="232"/>
      <c r="GO369" s="232"/>
      <c r="GP369" s="232"/>
      <c r="GQ369" s="232"/>
      <c r="GR369" s="232"/>
      <c r="GS369" s="232"/>
      <c r="GT369" s="232"/>
      <c r="GU369" s="232"/>
      <c r="GV369" s="232"/>
      <c r="GW369" s="232"/>
      <c r="GX369" s="232"/>
      <c r="GY369" s="232"/>
      <c r="GZ369" s="232"/>
      <c r="HA369" s="232"/>
      <c r="HB369" s="232"/>
      <c r="HC369" s="232"/>
      <c r="HD369" s="232"/>
      <c r="HE369" s="232"/>
      <c r="HF369" s="232"/>
      <c r="HG369" s="232"/>
      <c r="HH369" s="232"/>
      <c r="HI369" s="232"/>
      <c r="HJ369" s="232"/>
      <c r="HK369" s="232"/>
      <c r="HL369" s="232"/>
      <c r="HM369" s="232"/>
      <c r="HN369" s="232"/>
      <c r="HO369" s="232"/>
      <c r="HP369" s="232"/>
      <c r="HQ369" s="232"/>
      <c r="HR369" s="232"/>
      <c r="HS369" s="232"/>
      <c r="HT369" s="232"/>
      <c r="HU369" s="232"/>
      <c r="HV369" s="232"/>
      <c r="HW369" s="232"/>
      <c r="HX369" s="232"/>
      <c r="HY369" s="232"/>
      <c r="HZ369" s="232"/>
    </row>
    <row r="370" spans="1:234" s="232" customFormat="1" ht="10.5" customHeight="1" thickBot="1">
      <c r="A370" s="473"/>
      <c r="B370" s="474"/>
      <c r="C370" s="297">
        <f>SUM(C355:C368)</f>
        <v>290</v>
      </c>
      <c r="D370" s="288">
        <f>SUM(D355:D368)</f>
        <v>190</v>
      </c>
      <c r="E370" s="233">
        <f aca="true" t="shared" si="115" ref="E370:J370">SUM(E355:E368)</f>
        <v>23</v>
      </c>
      <c r="F370" s="233">
        <f t="shared" si="115"/>
        <v>44</v>
      </c>
      <c r="G370" s="233">
        <f t="shared" si="115"/>
        <v>30</v>
      </c>
      <c r="H370" s="233">
        <f t="shared" si="115"/>
        <v>3</v>
      </c>
      <c r="I370" s="233">
        <f t="shared" si="115"/>
        <v>0</v>
      </c>
      <c r="J370" s="233">
        <f t="shared" si="115"/>
        <v>0</v>
      </c>
      <c r="K370" s="234"/>
      <c r="L370" s="235"/>
      <c r="M370" s="236"/>
      <c r="N370" s="237"/>
      <c r="O370" s="477"/>
      <c r="P370" s="478"/>
      <c r="Q370" s="316">
        <f>IF(C370=0,"",Q369/C370*60)</f>
        <v>11.586206896551724</v>
      </c>
      <c r="R370" s="239"/>
      <c r="S370" s="239"/>
      <c r="T370" s="240"/>
      <c r="U370" s="240"/>
      <c r="V370" s="235"/>
      <c r="W370" s="234"/>
      <c r="X370" s="237"/>
      <c r="Y370" s="241"/>
      <c r="Z370" s="314">
        <f>SUM(Z355:Z368)</f>
        <v>12.2</v>
      </c>
      <c r="AA370" s="315">
        <f>SUM(AA355:AA368)</f>
        <v>0</v>
      </c>
      <c r="AB370" s="288">
        <f>SUM(AB355:AB368)</f>
        <v>191</v>
      </c>
      <c r="AC370" s="288">
        <f aca="true" t="shared" si="116" ref="AC370:AI370">SUM(AC355:AC368)</f>
        <v>99</v>
      </c>
      <c r="AD370" s="288">
        <f t="shared" si="116"/>
        <v>0</v>
      </c>
      <c r="AE370" s="288">
        <f t="shared" si="116"/>
        <v>0</v>
      </c>
      <c r="AF370" s="288">
        <f t="shared" si="116"/>
        <v>0</v>
      </c>
      <c r="AG370" s="288">
        <f t="shared" si="116"/>
        <v>0</v>
      </c>
      <c r="AH370" s="288">
        <f t="shared" si="116"/>
        <v>0</v>
      </c>
      <c r="AI370" s="449">
        <f t="shared" si="116"/>
        <v>0</v>
      </c>
      <c r="AJ370" s="235"/>
      <c r="AK370" s="241"/>
      <c r="AL370" s="314"/>
      <c r="AM370" s="343"/>
      <c r="AN370" s="343"/>
      <c r="AO370" s="315"/>
      <c r="AP370" s="344"/>
      <c r="AQ370" s="368"/>
      <c r="AR370" s="242"/>
      <c r="AS370" s="242"/>
      <c r="AT370" s="242"/>
      <c r="AU370" s="242"/>
      <c r="AV370" s="242"/>
      <c r="AW370" s="242"/>
      <c r="AX370" s="242"/>
      <c r="AY370" s="242"/>
      <c r="AZ370" s="242"/>
      <c r="BA370" s="242"/>
      <c r="BB370" s="242"/>
      <c r="BC370" s="242"/>
      <c r="BD370" s="242"/>
      <c r="BE370" s="242"/>
      <c r="BF370" s="242"/>
      <c r="BG370" s="242"/>
      <c r="BH370" s="242"/>
      <c r="BI370" s="242"/>
      <c r="BJ370" s="242"/>
      <c r="BK370" s="242"/>
      <c r="BL370" s="242"/>
      <c r="BM370" s="242"/>
      <c r="BN370" s="242"/>
      <c r="BO370" s="242"/>
      <c r="BP370" s="242"/>
      <c r="BQ370" s="242"/>
      <c r="BR370" s="242"/>
      <c r="BS370" s="242"/>
      <c r="BT370" s="242"/>
      <c r="BU370" s="242"/>
      <c r="BV370" s="242"/>
      <c r="BW370" s="242"/>
      <c r="BX370" s="242"/>
      <c r="BY370" s="242"/>
      <c r="BZ370" s="242"/>
      <c r="CA370" s="242"/>
      <c r="CB370" s="242"/>
      <c r="CC370" s="242"/>
      <c r="CD370" s="242"/>
      <c r="CE370" s="242"/>
      <c r="CF370" s="242"/>
      <c r="CG370" s="242"/>
      <c r="CH370" s="242"/>
      <c r="CI370" s="242"/>
      <c r="CJ370" s="242"/>
      <c r="CK370" s="242"/>
      <c r="CL370" s="242"/>
      <c r="CM370" s="242"/>
      <c r="CN370" s="242"/>
      <c r="CO370" s="242"/>
      <c r="CP370" s="242"/>
      <c r="CQ370" s="242"/>
      <c r="CR370" s="242"/>
      <c r="CS370" s="242"/>
      <c r="CT370" s="242"/>
      <c r="CU370" s="242"/>
      <c r="CV370" s="242"/>
      <c r="CW370" s="242"/>
      <c r="CX370" s="242"/>
      <c r="CY370" s="242"/>
      <c r="CZ370" s="242"/>
      <c r="DA370" s="242"/>
      <c r="DB370" s="242"/>
      <c r="DC370" s="242"/>
      <c r="DD370" s="242"/>
      <c r="DE370" s="242"/>
      <c r="DF370" s="242"/>
      <c r="DG370" s="242"/>
      <c r="DH370" s="242"/>
      <c r="DI370" s="242"/>
      <c r="DJ370" s="242"/>
      <c r="DK370" s="242"/>
      <c r="DL370" s="242"/>
      <c r="DM370" s="242"/>
      <c r="DN370" s="242"/>
      <c r="DO370" s="242"/>
      <c r="DP370" s="242"/>
      <c r="DQ370" s="242"/>
      <c r="DR370" s="242"/>
      <c r="DS370" s="242"/>
      <c r="DT370" s="242"/>
      <c r="DU370" s="242"/>
      <c r="DV370" s="242"/>
      <c r="DW370" s="242"/>
      <c r="DX370" s="242"/>
      <c r="DY370" s="242"/>
      <c r="DZ370" s="242"/>
      <c r="EA370" s="242"/>
      <c r="EB370" s="242"/>
      <c r="EC370" s="242"/>
      <c r="ED370" s="242"/>
      <c r="EE370" s="242"/>
      <c r="EF370" s="242"/>
      <c r="EG370" s="242"/>
      <c r="EH370" s="242"/>
      <c r="EI370" s="242"/>
      <c r="EJ370" s="242"/>
      <c r="EK370" s="242"/>
      <c r="EL370" s="242"/>
      <c r="EM370" s="242"/>
      <c r="EN370" s="242"/>
      <c r="EO370" s="242"/>
      <c r="EP370" s="242"/>
      <c r="EQ370" s="242"/>
      <c r="ER370" s="242"/>
      <c r="ES370" s="242"/>
      <c r="ET370" s="242"/>
      <c r="EU370" s="242"/>
      <c r="EV370" s="242"/>
      <c r="EW370" s="242"/>
      <c r="EX370" s="242"/>
      <c r="EY370" s="242"/>
      <c r="EZ370" s="242"/>
      <c r="FA370" s="242"/>
      <c r="FB370" s="242"/>
      <c r="FC370" s="242"/>
      <c r="FD370" s="242"/>
      <c r="FE370" s="242"/>
      <c r="FF370" s="242"/>
      <c r="FG370" s="242"/>
      <c r="FH370" s="242"/>
      <c r="FI370" s="242"/>
      <c r="FJ370" s="242"/>
      <c r="FK370" s="242"/>
      <c r="FL370" s="242"/>
      <c r="FM370" s="242"/>
      <c r="FN370" s="242"/>
      <c r="FO370" s="242"/>
      <c r="FP370" s="242"/>
      <c r="FQ370" s="242"/>
      <c r="FR370" s="242"/>
      <c r="FS370" s="242"/>
      <c r="FT370" s="242"/>
      <c r="FU370" s="242"/>
      <c r="FV370" s="242"/>
      <c r="FW370" s="242"/>
      <c r="FX370" s="242"/>
      <c r="FY370" s="242"/>
      <c r="FZ370" s="242"/>
      <c r="GA370" s="242"/>
      <c r="GB370" s="242"/>
      <c r="GC370" s="242"/>
      <c r="GD370" s="242"/>
      <c r="GE370" s="242"/>
      <c r="GF370" s="242"/>
      <c r="GG370" s="242"/>
      <c r="GH370" s="242"/>
      <c r="GI370" s="242"/>
      <c r="GJ370" s="242"/>
      <c r="GK370" s="242"/>
      <c r="GL370" s="242"/>
      <c r="GM370" s="242"/>
      <c r="GN370" s="242"/>
      <c r="GO370" s="242"/>
      <c r="GP370" s="242"/>
      <c r="GQ370" s="242"/>
      <c r="GR370" s="242"/>
      <c r="GS370" s="242"/>
      <c r="GT370" s="242"/>
      <c r="GU370" s="242"/>
      <c r="GV370" s="242"/>
      <c r="GW370" s="242"/>
      <c r="GX370" s="242"/>
      <c r="GY370" s="242"/>
      <c r="GZ370" s="242"/>
      <c r="HA370" s="242"/>
      <c r="HB370" s="242"/>
      <c r="HC370" s="242"/>
      <c r="HD370" s="242"/>
      <c r="HE370" s="242"/>
      <c r="HF370" s="242"/>
      <c r="HG370" s="242"/>
      <c r="HH370" s="242"/>
      <c r="HI370" s="242"/>
      <c r="HJ370" s="242"/>
      <c r="HK370" s="242"/>
      <c r="HL370" s="242"/>
      <c r="HM370" s="242"/>
      <c r="HN370" s="242"/>
      <c r="HO370" s="242"/>
      <c r="HP370" s="242"/>
      <c r="HQ370" s="242"/>
      <c r="HR370" s="242"/>
      <c r="HS370" s="242"/>
      <c r="HT370" s="242"/>
      <c r="HU370" s="242"/>
      <c r="HV370" s="242"/>
      <c r="HW370" s="242"/>
      <c r="HX370" s="242"/>
      <c r="HY370" s="242"/>
      <c r="HZ370" s="242"/>
    </row>
    <row r="371" spans="1:234" s="242" customFormat="1" ht="10.5" customHeight="1" thickBot="1">
      <c r="A371" s="469" t="s">
        <v>51</v>
      </c>
      <c r="B371" s="470">
        <f>B367+1</f>
        <v>38817</v>
      </c>
      <c r="C371" s="293">
        <f>SUM(D371:J372)</f>
        <v>94</v>
      </c>
      <c r="D371" s="284"/>
      <c r="E371" s="80"/>
      <c r="F371" s="80"/>
      <c r="G371" s="80"/>
      <c r="H371" s="80"/>
      <c r="I371" s="80"/>
      <c r="J371" s="81"/>
      <c r="K371" s="28"/>
      <c r="L371" s="30"/>
      <c r="M371" s="82"/>
      <c r="N371" s="83"/>
      <c r="O371" s="214"/>
      <c r="P371" s="223"/>
      <c r="Q371" s="318">
        <f>SUM(R371:R372,T371:T372)+SUM(S371:S372)*1.5+SUM(U371:U372)/3+SUM(V371:V372)*0.6</f>
        <v>19</v>
      </c>
      <c r="R371" s="70"/>
      <c r="S371" s="70"/>
      <c r="T371" s="29"/>
      <c r="U371" s="29"/>
      <c r="V371" s="30"/>
      <c r="W371" s="28"/>
      <c r="X371" s="83"/>
      <c r="Y371" s="140"/>
      <c r="Z371" s="185"/>
      <c r="AA371" s="34"/>
      <c r="AB371" s="32"/>
      <c r="AC371" s="33"/>
      <c r="AD371" s="33"/>
      <c r="AE371" s="33"/>
      <c r="AF371" s="33"/>
      <c r="AG371" s="33"/>
      <c r="AH371" s="33"/>
      <c r="AI371" s="34"/>
      <c r="AJ371" s="30"/>
      <c r="AK371" s="180">
        <v>50</v>
      </c>
      <c r="AL371" s="185">
        <v>64</v>
      </c>
      <c r="AM371" s="33">
        <v>63</v>
      </c>
      <c r="AN371" s="351">
        <v>68</v>
      </c>
      <c r="AO371" s="34">
        <f>AN371-AK371</f>
        <v>18</v>
      </c>
      <c r="AP371" s="352"/>
      <c r="AQ371" s="489" t="s">
        <v>243</v>
      </c>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c r="EQ371" s="59"/>
      <c r="ER371" s="59"/>
      <c r="ES371" s="59"/>
      <c r="ET371" s="59"/>
      <c r="EU371" s="59"/>
      <c r="EV371" s="59"/>
      <c r="EW371" s="59"/>
      <c r="EX371" s="59"/>
      <c r="EY371" s="59"/>
      <c r="EZ371" s="59"/>
      <c r="FA371" s="59"/>
      <c r="FB371" s="59"/>
      <c r="FC371" s="59"/>
      <c r="FD371" s="59"/>
      <c r="FE371" s="59"/>
      <c r="FF371" s="59"/>
      <c r="FG371" s="59"/>
      <c r="FH371" s="59"/>
      <c r="FI371" s="59"/>
      <c r="FJ371" s="59"/>
      <c r="FK371" s="59"/>
      <c r="FL371" s="59"/>
      <c r="FM371" s="59"/>
      <c r="FN371" s="59"/>
      <c r="FO371" s="59"/>
      <c r="FP371" s="59"/>
      <c r="FQ371" s="59"/>
      <c r="FR371" s="59"/>
      <c r="FS371" s="59"/>
      <c r="FT371" s="59"/>
      <c r="FU371" s="59"/>
      <c r="FV371" s="59"/>
      <c r="FW371" s="59"/>
      <c r="FX371" s="59"/>
      <c r="FY371" s="59"/>
      <c r="FZ371" s="59"/>
      <c r="GA371" s="59"/>
      <c r="GB371" s="59"/>
      <c r="GC371" s="59"/>
      <c r="GD371" s="59"/>
      <c r="GE371" s="59"/>
      <c r="GF371" s="59"/>
      <c r="GG371" s="59"/>
      <c r="GH371" s="59"/>
      <c r="GI371" s="59"/>
      <c r="GJ371" s="59"/>
      <c r="GK371" s="59"/>
      <c r="GL371" s="59"/>
      <c r="GM371" s="59"/>
      <c r="GN371" s="59"/>
      <c r="GO371" s="59"/>
      <c r="GP371" s="59"/>
      <c r="GQ371" s="59"/>
      <c r="GR371" s="59"/>
      <c r="GS371" s="59"/>
      <c r="GT371" s="59"/>
      <c r="GU371" s="59"/>
      <c r="GV371" s="59"/>
      <c r="GW371" s="59"/>
      <c r="GX371" s="59"/>
      <c r="GY371" s="59"/>
      <c r="GZ371" s="59"/>
      <c r="HA371" s="59"/>
      <c r="HB371" s="59"/>
      <c r="HC371" s="59"/>
      <c r="HD371" s="59"/>
      <c r="HE371" s="59"/>
      <c r="HF371" s="59"/>
      <c r="HG371" s="59"/>
      <c r="HH371" s="59"/>
      <c r="HI371" s="59"/>
      <c r="HJ371" s="59"/>
      <c r="HK371" s="59"/>
      <c r="HL371" s="59"/>
      <c r="HM371" s="59"/>
      <c r="HN371" s="59"/>
      <c r="HO371" s="59"/>
      <c r="HP371" s="59"/>
      <c r="HQ371" s="59"/>
      <c r="HR371" s="59"/>
      <c r="HS371" s="59"/>
      <c r="HT371" s="59"/>
      <c r="HU371" s="59"/>
      <c r="HV371" s="59"/>
      <c r="HW371" s="59"/>
      <c r="HX371" s="59"/>
      <c r="HY371" s="59"/>
      <c r="HZ371" s="59"/>
    </row>
    <row r="372" spans="1:234" ht="10.5" customHeight="1">
      <c r="A372" s="467"/>
      <c r="B372" s="468"/>
      <c r="C372" s="292"/>
      <c r="D372" s="283">
        <v>90</v>
      </c>
      <c r="E372" s="87">
        <v>4</v>
      </c>
      <c r="F372" s="87"/>
      <c r="G372" s="87"/>
      <c r="H372" s="87"/>
      <c r="I372" s="87"/>
      <c r="J372" s="88"/>
      <c r="K372" s="89" t="s">
        <v>565</v>
      </c>
      <c r="L372" s="90">
        <v>8</v>
      </c>
      <c r="M372" s="91" t="s">
        <v>97</v>
      </c>
      <c r="N372" s="92">
        <v>17</v>
      </c>
      <c r="O372" s="215" t="s">
        <v>29</v>
      </c>
      <c r="P372" s="224"/>
      <c r="Q372" s="319"/>
      <c r="R372" s="93"/>
      <c r="S372" s="93"/>
      <c r="T372" s="94">
        <v>19</v>
      </c>
      <c r="U372" s="94"/>
      <c r="V372" s="90"/>
      <c r="W372" s="89">
        <v>129</v>
      </c>
      <c r="X372" s="92"/>
      <c r="Y372" s="182"/>
      <c r="Z372" s="184"/>
      <c r="AA372" s="306"/>
      <c r="AB372" s="442">
        <v>94</v>
      </c>
      <c r="AC372" s="349"/>
      <c r="AD372" s="349"/>
      <c r="AE372" s="349"/>
      <c r="AF372" s="349"/>
      <c r="AG372" s="349"/>
      <c r="AH372" s="349"/>
      <c r="AI372" s="306"/>
      <c r="AJ372" s="90">
        <v>7</v>
      </c>
      <c r="AK372" s="182"/>
      <c r="AL372" s="184"/>
      <c r="AM372" s="349"/>
      <c r="AN372" s="349"/>
      <c r="AO372" s="306"/>
      <c r="AP372" s="350"/>
      <c r="AQ372" s="490"/>
      <c r="AR372" s="95"/>
      <c r="AS372" s="95"/>
      <c r="AT372" s="95"/>
      <c r="AU372" s="95"/>
      <c r="AV372" s="95"/>
      <c r="AW372" s="95"/>
      <c r="AX372" s="95"/>
      <c r="AY372" s="95"/>
      <c r="AZ372" s="95"/>
      <c r="BA372" s="95"/>
      <c r="BB372" s="95"/>
      <c r="BC372" s="95"/>
      <c r="BD372" s="95"/>
      <c r="BE372" s="95"/>
      <c r="BF372" s="95"/>
      <c r="BG372" s="95"/>
      <c r="BH372" s="95"/>
      <c r="BI372" s="95"/>
      <c r="BJ372" s="95"/>
      <c r="BK372" s="95"/>
      <c r="BL372" s="95"/>
      <c r="BM372" s="95"/>
      <c r="BN372" s="95"/>
      <c r="BO372" s="95"/>
      <c r="BP372" s="95"/>
      <c r="BQ372" s="95"/>
      <c r="BR372" s="95"/>
      <c r="BS372" s="95"/>
      <c r="BT372" s="95"/>
      <c r="BU372" s="95"/>
      <c r="BV372" s="95"/>
      <c r="BW372" s="95"/>
      <c r="BX372" s="95"/>
      <c r="BY372" s="95"/>
      <c r="BZ372" s="95"/>
      <c r="CA372" s="95"/>
      <c r="CB372" s="95"/>
      <c r="CC372" s="95"/>
      <c r="CD372" s="95"/>
      <c r="CE372" s="95"/>
      <c r="CF372" s="95"/>
      <c r="CG372" s="95"/>
      <c r="CH372" s="95"/>
      <c r="CI372" s="95"/>
      <c r="CJ372" s="95"/>
      <c r="CK372" s="95"/>
      <c r="CL372" s="95"/>
      <c r="CM372" s="95"/>
      <c r="CN372" s="95"/>
      <c r="CO372" s="95"/>
      <c r="CP372" s="95"/>
      <c r="CQ372" s="95"/>
      <c r="CR372" s="95"/>
      <c r="CS372" s="95"/>
      <c r="CT372" s="95"/>
      <c r="CU372" s="95"/>
      <c r="CV372" s="95"/>
      <c r="CW372" s="95"/>
      <c r="CX372" s="95"/>
      <c r="CY372" s="95"/>
      <c r="CZ372" s="95"/>
      <c r="DA372" s="95"/>
      <c r="DB372" s="95"/>
      <c r="DC372" s="95"/>
      <c r="DD372" s="95"/>
      <c r="DE372" s="95"/>
      <c r="DF372" s="95"/>
      <c r="DG372" s="95"/>
      <c r="DH372" s="95"/>
      <c r="DI372" s="95"/>
      <c r="DJ372" s="95"/>
      <c r="DK372" s="95"/>
      <c r="DL372" s="95"/>
      <c r="DM372" s="95"/>
      <c r="DN372" s="95"/>
      <c r="DO372" s="95"/>
      <c r="DP372" s="95"/>
      <c r="DQ372" s="95"/>
      <c r="DR372" s="95"/>
      <c r="DS372" s="95"/>
      <c r="DT372" s="95"/>
      <c r="DU372" s="95"/>
      <c r="DV372" s="95"/>
      <c r="DW372" s="95"/>
      <c r="DX372" s="95"/>
      <c r="DY372" s="95"/>
      <c r="DZ372" s="95"/>
      <c r="EA372" s="95"/>
      <c r="EB372" s="95"/>
      <c r="EC372" s="95"/>
      <c r="ED372" s="95"/>
      <c r="EE372" s="95"/>
      <c r="EF372" s="95"/>
      <c r="EG372" s="95"/>
      <c r="EH372" s="95"/>
      <c r="EI372" s="95"/>
      <c r="EJ372" s="95"/>
      <c r="EK372" s="95"/>
      <c r="EL372" s="95"/>
      <c r="EM372" s="95"/>
      <c r="EN372" s="95"/>
      <c r="EO372" s="95"/>
      <c r="EP372" s="95"/>
      <c r="EQ372" s="95"/>
      <c r="ER372" s="95"/>
      <c r="ES372" s="95"/>
      <c r="ET372" s="95"/>
      <c r="EU372" s="95"/>
      <c r="EV372" s="95"/>
      <c r="EW372" s="95"/>
      <c r="EX372" s="95"/>
      <c r="EY372" s="95"/>
      <c r="EZ372" s="95"/>
      <c r="FA372" s="95"/>
      <c r="FB372" s="95"/>
      <c r="FC372" s="95"/>
      <c r="FD372" s="95"/>
      <c r="FE372" s="95"/>
      <c r="FF372" s="95"/>
      <c r="FG372" s="95"/>
      <c r="FH372" s="95"/>
      <c r="FI372" s="95"/>
      <c r="FJ372" s="95"/>
      <c r="FK372" s="95"/>
      <c r="FL372" s="95"/>
      <c r="FM372" s="95"/>
      <c r="FN372" s="95"/>
      <c r="FO372" s="95"/>
      <c r="FP372" s="95"/>
      <c r="FQ372" s="95"/>
      <c r="FR372" s="95"/>
      <c r="FS372" s="95"/>
      <c r="FT372" s="95"/>
      <c r="FU372" s="95"/>
      <c r="FV372" s="95"/>
      <c r="FW372" s="95"/>
      <c r="FX372" s="95"/>
      <c r="FY372" s="95"/>
      <c r="FZ372" s="95"/>
      <c r="GA372" s="95"/>
      <c r="GB372" s="95"/>
      <c r="GC372" s="95"/>
      <c r="GD372" s="95"/>
      <c r="GE372" s="95"/>
      <c r="GF372" s="95"/>
      <c r="GG372" s="95"/>
      <c r="GH372" s="95"/>
      <c r="GI372" s="95"/>
      <c r="GJ372" s="95"/>
      <c r="GK372" s="95"/>
      <c r="GL372" s="95"/>
      <c r="GM372" s="95"/>
      <c r="GN372" s="95"/>
      <c r="GO372" s="95"/>
      <c r="GP372" s="95"/>
      <c r="GQ372" s="95"/>
      <c r="GR372" s="95"/>
      <c r="GS372" s="95"/>
      <c r="GT372" s="95"/>
      <c r="GU372" s="95"/>
      <c r="GV372" s="95"/>
      <c r="GW372" s="95"/>
      <c r="GX372" s="95"/>
      <c r="GY372" s="95"/>
      <c r="GZ372" s="95"/>
      <c r="HA372" s="95"/>
      <c r="HB372" s="95"/>
      <c r="HC372" s="95"/>
      <c r="HD372" s="95"/>
      <c r="HE372" s="95"/>
      <c r="HF372" s="95"/>
      <c r="HG372" s="95"/>
      <c r="HH372" s="95"/>
      <c r="HI372" s="95"/>
      <c r="HJ372" s="95"/>
      <c r="HK372" s="95"/>
      <c r="HL372" s="95"/>
      <c r="HM372" s="95"/>
      <c r="HN372" s="95"/>
      <c r="HO372" s="95"/>
      <c r="HP372" s="95"/>
      <c r="HQ372" s="95"/>
      <c r="HR372" s="95"/>
      <c r="HS372" s="95"/>
      <c r="HT372" s="95"/>
      <c r="HU372" s="95"/>
      <c r="HV372" s="95"/>
      <c r="HW372" s="95"/>
      <c r="HX372" s="95"/>
      <c r="HY372" s="95"/>
      <c r="HZ372" s="95"/>
    </row>
    <row r="373" spans="1:234" s="95" customFormat="1" ht="10.5" customHeight="1">
      <c r="A373" s="463" t="s">
        <v>59</v>
      </c>
      <c r="B373" s="465">
        <f>B371+1</f>
        <v>38818</v>
      </c>
      <c r="C373" s="293">
        <f>SUM(D373:J374)</f>
        <v>38</v>
      </c>
      <c r="D373" s="284"/>
      <c r="E373" s="80"/>
      <c r="F373" s="80"/>
      <c r="G373" s="80"/>
      <c r="H373" s="80"/>
      <c r="I373" s="80"/>
      <c r="J373" s="81"/>
      <c r="K373" s="28"/>
      <c r="L373" s="30"/>
      <c r="M373" s="82"/>
      <c r="N373" s="83"/>
      <c r="O373" s="211"/>
      <c r="P373" s="221"/>
      <c r="Q373" s="318">
        <f>SUM(R373:R374,T373:T374)+SUM(S373:S374)*1.5+SUM(U373:U374)/3+SUM(V373:V374)*0.6</f>
        <v>6</v>
      </c>
      <c r="R373" s="70"/>
      <c r="S373" s="70"/>
      <c r="T373" s="29"/>
      <c r="U373" s="29"/>
      <c r="V373" s="30"/>
      <c r="W373" s="28"/>
      <c r="X373" s="83"/>
      <c r="Y373" s="140"/>
      <c r="Z373" s="185"/>
      <c r="AA373" s="34"/>
      <c r="AB373" s="32"/>
      <c r="AC373" s="33"/>
      <c r="AD373" s="33"/>
      <c r="AE373" s="33"/>
      <c r="AF373" s="33"/>
      <c r="AG373" s="33"/>
      <c r="AH373" s="33"/>
      <c r="AI373" s="34"/>
      <c r="AJ373" s="30"/>
      <c r="AK373" s="180">
        <v>50</v>
      </c>
      <c r="AL373" s="185"/>
      <c r="AM373" s="33"/>
      <c r="AN373" s="33">
        <v>70</v>
      </c>
      <c r="AO373" s="34">
        <f>AN373-AK373</f>
        <v>20</v>
      </c>
      <c r="AP373" s="352"/>
      <c r="AQ373" s="491" t="s">
        <v>425</v>
      </c>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c r="EC373" s="59"/>
      <c r="ED373" s="59"/>
      <c r="EE373" s="59"/>
      <c r="EF373" s="59"/>
      <c r="EG373" s="59"/>
      <c r="EH373" s="59"/>
      <c r="EI373" s="59"/>
      <c r="EJ373" s="59"/>
      <c r="EK373" s="59"/>
      <c r="EL373" s="59"/>
      <c r="EM373" s="59"/>
      <c r="EN373" s="59"/>
      <c r="EO373" s="59"/>
      <c r="EP373" s="59"/>
      <c r="EQ373" s="59"/>
      <c r="ER373" s="59"/>
      <c r="ES373" s="59"/>
      <c r="ET373" s="59"/>
      <c r="EU373" s="59"/>
      <c r="EV373" s="59"/>
      <c r="EW373" s="59"/>
      <c r="EX373" s="59"/>
      <c r="EY373" s="59"/>
      <c r="EZ373" s="59"/>
      <c r="FA373" s="59"/>
      <c r="FB373" s="59"/>
      <c r="FC373" s="59"/>
      <c r="FD373" s="59"/>
      <c r="FE373" s="59"/>
      <c r="FF373" s="59"/>
      <c r="FG373" s="59"/>
      <c r="FH373" s="59"/>
      <c r="FI373" s="59"/>
      <c r="FJ373" s="59"/>
      <c r="FK373" s="59"/>
      <c r="FL373" s="59"/>
      <c r="FM373" s="59"/>
      <c r="FN373" s="59"/>
      <c r="FO373" s="59"/>
      <c r="FP373" s="59"/>
      <c r="FQ373" s="59"/>
      <c r="FR373" s="59"/>
      <c r="FS373" s="59"/>
      <c r="FT373" s="59"/>
      <c r="FU373" s="59"/>
      <c r="FV373" s="59"/>
      <c r="FW373" s="59"/>
      <c r="FX373" s="59"/>
      <c r="FY373" s="59"/>
      <c r="FZ373" s="59"/>
      <c r="GA373" s="59"/>
      <c r="GB373" s="59"/>
      <c r="GC373" s="59"/>
      <c r="GD373" s="59"/>
      <c r="GE373" s="59"/>
      <c r="GF373" s="59"/>
      <c r="GG373" s="59"/>
      <c r="GH373" s="59"/>
      <c r="GI373" s="59"/>
      <c r="GJ373" s="59"/>
      <c r="GK373" s="59"/>
      <c r="GL373" s="59"/>
      <c r="GM373" s="59"/>
      <c r="GN373" s="59"/>
      <c r="GO373" s="59"/>
      <c r="GP373" s="59"/>
      <c r="GQ373" s="59"/>
      <c r="GR373" s="59"/>
      <c r="GS373" s="59"/>
      <c r="GT373" s="59"/>
      <c r="GU373" s="59"/>
      <c r="GV373" s="59"/>
      <c r="GW373" s="59"/>
      <c r="GX373" s="59"/>
      <c r="GY373" s="59"/>
      <c r="GZ373" s="59"/>
      <c r="HA373" s="59"/>
      <c r="HB373" s="59"/>
      <c r="HC373" s="59"/>
      <c r="HD373" s="59"/>
      <c r="HE373" s="59"/>
      <c r="HF373" s="59"/>
      <c r="HG373" s="59"/>
      <c r="HH373" s="59"/>
      <c r="HI373" s="59"/>
      <c r="HJ373" s="59"/>
      <c r="HK373" s="59"/>
      <c r="HL373" s="59"/>
      <c r="HM373" s="59"/>
      <c r="HN373" s="59"/>
      <c r="HO373" s="59"/>
      <c r="HP373" s="59"/>
      <c r="HQ373" s="59"/>
      <c r="HR373" s="59"/>
      <c r="HS373" s="59"/>
      <c r="HT373" s="59"/>
      <c r="HU373" s="59"/>
      <c r="HV373" s="59"/>
      <c r="HW373" s="59"/>
      <c r="HX373" s="59"/>
      <c r="HY373" s="59"/>
      <c r="HZ373" s="59"/>
    </row>
    <row r="374" spans="1:234" ht="10.5" customHeight="1">
      <c r="A374" s="467"/>
      <c r="B374" s="468"/>
      <c r="C374" s="292"/>
      <c r="D374" s="283">
        <v>30</v>
      </c>
      <c r="E374" s="87"/>
      <c r="F374" s="87"/>
      <c r="G374" s="87"/>
      <c r="H374" s="87"/>
      <c r="I374" s="87">
        <v>8</v>
      </c>
      <c r="J374" s="88"/>
      <c r="K374" s="89" t="s">
        <v>98</v>
      </c>
      <c r="L374" s="90">
        <v>9</v>
      </c>
      <c r="M374" s="91" t="s">
        <v>97</v>
      </c>
      <c r="N374" s="92">
        <v>17</v>
      </c>
      <c r="O374" s="212" t="s">
        <v>207</v>
      </c>
      <c r="P374" s="222"/>
      <c r="Q374" s="319"/>
      <c r="R374" s="93"/>
      <c r="S374" s="93"/>
      <c r="T374" s="94">
        <v>6</v>
      </c>
      <c r="U374" s="94"/>
      <c r="V374" s="90"/>
      <c r="W374" s="89">
        <v>115</v>
      </c>
      <c r="X374" s="92"/>
      <c r="Y374" s="182"/>
      <c r="Z374" s="184"/>
      <c r="AA374" s="306"/>
      <c r="AB374" s="442">
        <v>33</v>
      </c>
      <c r="AC374" s="349"/>
      <c r="AD374" s="349"/>
      <c r="AE374" s="349"/>
      <c r="AF374" s="349"/>
      <c r="AG374" s="349"/>
      <c r="AH374" s="349">
        <v>5</v>
      </c>
      <c r="AI374" s="306"/>
      <c r="AJ374" s="90">
        <v>8</v>
      </c>
      <c r="AK374" s="182"/>
      <c r="AL374" s="184"/>
      <c r="AM374" s="349"/>
      <c r="AN374" s="349"/>
      <c r="AO374" s="306"/>
      <c r="AP374" s="350"/>
      <c r="AQ374" s="490"/>
      <c r="AR374" s="95"/>
      <c r="AS374" s="95"/>
      <c r="AT374" s="95"/>
      <c r="AU374" s="95"/>
      <c r="AV374" s="95"/>
      <c r="AW374" s="95"/>
      <c r="AX374" s="95"/>
      <c r="AY374" s="95"/>
      <c r="AZ374" s="95"/>
      <c r="BA374" s="95"/>
      <c r="BB374" s="95"/>
      <c r="BC374" s="95"/>
      <c r="BD374" s="95"/>
      <c r="BE374" s="95"/>
      <c r="BF374" s="95"/>
      <c r="BG374" s="95"/>
      <c r="BH374" s="95"/>
      <c r="BI374" s="95"/>
      <c r="BJ374" s="95"/>
      <c r="BK374" s="95"/>
      <c r="BL374" s="95"/>
      <c r="BM374" s="95"/>
      <c r="BN374" s="95"/>
      <c r="BO374" s="95"/>
      <c r="BP374" s="95"/>
      <c r="BQ374" s="95"/>
      <c r="BR374" s="95"/>
      <c r="BS374" s="95"/>
      <c r="BT374" s="95"/>
      <c r="BU374" s="95"/>
      <c r="BV374" s="95"/>
      <c r="BW374" s="95"/>
      <c r="BX374" s="95"/>
      <c r="BY374" s="95"/>
      <c r="BZ374" s="95"/>
      <c r="CA374" s="95"/>
      <c r="CB374" s="95"/>
      <c r="CC374" s="95"/>
      <c r="CD374" s="95"/>
      <c r="CE374" s="95"/>
      <c r="CF374" s="95"/>
      <c r="CG374" s="95"/>
      <c r="CH374" s="95"/>
      <c r="CI374" s="95"/>
      <c r="CJ374" s="95"/>
      <c r="CK374" s="95"/>
      <c r="CL374" s="95"/>
      <c r="CM374" s="95"/>
      <c r="CN374" s="95"/>
      <c r="CO374" s="95"/>
      <c r="CP374" s="95"/>
      <c r="CQ374" s="95"/>
      <c r="CR374" s="95"/>
      <c r="CS374" s="95"/>
      <c r="CT374" s="95"/>
      <c r="CU374" s="95"/>
      <c r="CV374" s="95"/>
      <c r="CW374" s="95"/>
      <c r="CX374" s="95"/>
      <c r="CY374" s="95"/>
      <c r="CZ374" s="95"/>
      <c r="DA374" s="95"/>
      <c r="DB374" s="95"/>
      <c r="DC374" s="95"/>
      <c r="DD374" s="95"/>
      <c r="DE374" s="95"/>
      <c r="DF374" s="95"/>
      <c r="DG374" s="95"/>
      <c r="DH374" s="95"/>
      <c r="DI374" s="95"/>
      <c r="DJ374" s="95"/>
      <c r="DK374" s="95"/>
      <c r="DL374" s="95"/>
      <c r="DM374" s="95"/>
      <c r="DN374" s="95"/>
      <c r="DO374" s="95"/>
      <c r="DP374" s="95"/>
      <c r="DQ374" s="95"/>
      <c r="DR374" s="95"/>
      <c r="DS374" s="95"/>
      <c r="DT374" s="95"/>
      <c r="DU374" s="95"/>
      <c r="DV374" s="95"/>
      <c r="DW374" s="95"/>
      <c r="DX374" s="95"/>
      <c r="DY374" s="95"/>
      <c r="DZ374" s="95"/>
      <c r="EA374" s="95"/>
      <c r="EB374" s="95"/>
      <c r="EC374" s="95"/>
      <c r="ED374" s="95"/>
      <c r="EE374" s="95"/>
      <c r="EF374" s="95"/>
      <c r="EG374" s="95"/>
      <c r="EH374" s="95"/>
      <c r="EI374" s="95"/>
      <c r="EJ374" s="95"/>
      <c r="EK374" s="95"/>
      <c r="EL374" s="95"/>
      <c r="EM374" s="95"/>
      <c r="EN374" s="95"/>
      <c r="EO374" s="95"/>
      <c r="EP374" s="95"/>
      <c r="EQ374" s="95"/>
      <c r="ER374" s="95"/>
      <c r="ES374" s="95"/>
      <c r="ET374" s="95"/>
      <c r="EU374" s="95"/>
      <c r="EV374" s="95"/>
      <c r="EW374" s="95"/>
      <c r="EX374" s="95"/>
      <c r="EY374" s="95"/>
      <c r="EZ374" s="95"/>
      <c r="FA374" s="95"/>
      <c r="FB374" s="95"/>
      <c r="FC374" s="95"/>
      <c r="FD374" s="95"/>
      <c r="FE374" s="95"/>
      <c r="FF374" s="95"/>
      <c r="FG374" s="95"/>
      <c r="FH374" s="95"/>
      <c r="FI374" s="95"/>
      <c r="FJ374" s="95"/>
      <c r="FK374" s="95"/>
      <c r="FL374" s="95"/>
      <c r="FM374" s="95"/>
      <c r="FN374" s="95"/>
      <c r="FO374" s="95"/>
      <c r="FP374" s="95"/>
      <c r="FQ374" s="95"/>
      <c r="FR374" s="95"/>
      <c r="FS374" s="95"/>
      <c r="FT374" s="95"/>
      <c r="FU374" s="95"/>
      <c r="FV374" s="95"/>
      <c r="FW374" s="95"/>
      <c r="FX374" s="95"/>
      <c r="FY374" s="95"/>
      <c r="FZ374" s="95"/>
      <c r="GA374" s="95"/>
      <c r="GB374" s="95"/>
      <c r="GC374" s="95"/>
      <c r="GD374" s="95"/>
      <c r="GE374" s="95"/>
      <c r="GF374" s="95"/>
      <c r="GG374" s="95"/>
      <c r="GH374" s="95"/>
      <c r="GI374" s="95"/>
      <c r="GJ374" s="95"/>
      <c r="GK374" s="95"/>
      <c r="GL374" s="95"/>
      <c r="GM374" s="95"/>
      <c r="GN374" s="95"/>
      <c r="GO374" s="95"/>
      <c r="GP374" s="95"/>
      <c r="GQ374" s="95"/>
      <c r="GR374" s="95"/>
      <c r="GS374" s="95"/>
      <c r="GT374" s="95"/>
      <c r="GU374" s="95"/>
      <c r="GV374" s="95"/>
      <c r="GW374" s="95"/>
      <c r="GX374" s="95"/>
      <c r="GY374" s="95"/>
      <c r="GZ374" s="95"/>
      <c r="HA374" s="95"/>
      <c r="HB374" s="95"/>
      <c r="HC374" s="95"/>
      <c r="HD374" s="95"/>
      <c r="HE374" s="95"/>
      <c r="HF374" s="95"/>
      <c r="HG374" s="95"/>
      <c r="HH374" s="95"/>
      <c r="HI374" s="95"/>
      <c r="HJ374" s="95"/>
      <c r="HK374" s="95"/>
      <c r="HL374" s="95"/>
      <c r="HM374" s="95"/>
      <c r="HN374" s="95"/>
      <c r="HO374" s="95"/>
      <c r="HP374" s="95"/>
      <c r="HQ374" s="95"/>
      <c r="HR374" s="95"/>
      <c r="HS374" s="95"/>
      <c r="HT374" s="95"/>
      <c r="HU374" s="95"/>
      <c r="HV374" s="95"/>
      <c r="HW374" s="95"/>
      <c r="HX374" s="95"/>
      <c r="HY374" s="95"/>
      <c r="HZ374" s="95"/>
    </row>
    <row r="375" spans="1:234" s="95" customFormat="1" ht="10.5" customHeight="1">
      <c r="A375" s="463" t="s">
        <v>60</v>
      </c>
      <c r="B375" s="465">
        <f>B373+1</f>
        <v>38819</v>
      </c>
      <c r="C375" s="293">
        <f>SUM(D375:J376)</f>
        <v>65</v>
      </c>
      <c r="D375" s="284">
        <v>65</v>
      </c>
      <c r="E375" s="80"/>
      <c r="F375" s="80"/>
      <c r="G375" s="80"/>
      <c r="H375" s="80"/>
      <c r="I375" s="80"/>
      <c r="J375" s="81"/>
      <c r="K375" s="28" t="s">
        <v>565</v>
      </c>
      <c r="L375" s="30">
        <v>8</v>
      </c>
      <c r="M375" s="82" t="s">
        <v>100</v>
      </c>
      <c r="N375" s="83">
        <v>12</v>
      </c>
      <c r="O375" s="211" t="s">
        <v>29</v>
      </c>
      <c r="P375" s="221"/>
      <c r="Q375" s="318">
        <f>SUM(R375:R376,T375:T376)+SUM(S375:S376)*1.5+SUM(U375:U376)/3+SUM(V375:V376)*0.6</f>
        <v>12</v>
      </c>
      <c r="R375" s="70"/>
      <c r="S375" s="70"/>
      <c r="T375" s="29">
        <v>12</v>
      </c>
      <c r="U375" s="29"/>
      <c r="V375" s="30"/>
      <c r="W375" s="28">
        <v>119</v>
      </c>
      <c r="X375" s="83"/>
      <c r="Y375" s="140"/>
      <c r="Z375" s="185"/>
      <c r="AA375" s="34"/>
      <c r="AB375" s="32">
        <v>65</v>
      </c>
      <c r="AC375" s="33"/>
      <c r="AD375" s="33"/>
      <c r="AE375" s="33"/>
      <c r="AF375" s="33"/>
      <c r="AG375" s="33"/>
      <c r="AH375" s="33"/>
      <c r="AI375" s="34"/>
      <c r="AJ375" s="30"/>
      <c r="AK375" s="180">
        <v>51</v>
      </c>
      <c r="AL375" s="185">
        <v>66</v>
      </c>
      <c r="AM375" s="33">
        <v>64</v>
      </c>
      <c r="AN375" s="33">
        <v>65</v>
      </c>
      <c r="AO375" s="34">
        <f>AN375-AK375</f>
        <v>14</v>
      </c>
      <c r="AP375" s="352"/>
      <c r="AQ375" s="491" t="s">
        <v>153</v>
      </c>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c r="EC375" s="59"/>
      <c r="ED375" s="59"/>
      <c r="EE375" s="59"/>
      <c r="EF375" s="59"/>
      <c r="EG375" s="59"/>
      <c r="EH375" s="59"/>
      <c r="EI375" s="59"/>
      <c r="EJ375" s="59"/>
      <c r="EK375" s="59"/>
      <c r="EL375" s="59"/>
      <c r="EM375" s="59"/>
      <c r="EN375" s="59"/>
      <c r="EO375" s="59"/>
      <c r="EP375" s="59"/>
      <c r="EQ375" s="59"/>
      <c r="ER375" s="59"/>
      <c r="ES375" s="59"/>
      <c r="ET375" s="59"/>
      <c r="EU375" s="59"/>
      <c r="EV375" s="59"/>
      <c r="EW375" s="59"/>
      <c r="EX375" s="59"/>
      <c r="EY375" s="59"/>
      <c r="EZ375" s="59"/>
      <c r="FA375" s="59"/>
      <c r="FB375" s="59"/>
      <c r="FC375" s="59"/>
      <c r="FD375" s="59"/>
      <c r="FE375" s="59"/>
      <c r="FF375" s="59"/>
      <c r="FG375" s="59"/>
      <c r="FH375" s="59"/>
      <c r="FI375" s="59"/>
      <c r="FJ375" s="59"/>
      <c r="FK375" s="59"/>
      <c r="FL375" s="59"/>
      <c r="FM375" s="59"/>
      <c r="FN375" s="59"/>
      <c r="FO375" s="59"/>
      <c r="FP375" s="59"/>
      <c r="FQ375" s="59"/>
      <c r="FR375" s="59"/>
      <c r="FS375" s="59"/>
      <c r="FT375" s="59"/>
      <c r="FU375" s="59"/>
      <c r="FV375" s="59"/>
      <c r="FW375" s="59"/>
      <c r="FX375" s="59"/>
      <c r="FY375" s="59"/>
      <c r="FZ375" s="59"/>
      <c r="GA375" s="59"/>
      <c r="GB375" s="59"/>
      <c r="GC375" s="59"/>
      <c r="GD375" s="59"/>
      <c r="GE375" s="59"/>
      <c r="GF375" s="59"/>
      <c r="GG375" s="59"/>
      <c r="GH375" s="59"/>
      <c r="GI375" s="59"/>
      <c r="GJ375" s="59"/>
      <c r="GK375" s="59"/>
      <c r="GL375" s="59"/>
      <c r="GM375" s="59"/>
      <c r="GN375" s="59"/>
      <c r="GO375" s="59"/>
      <c r="GP375" s="59"/>
      <c r="GQ375" s="59"/>
      <c r="GR375" s="59"/>
      <c r="GS375" s="59"/>
      <c r="GT375" s="59"/>
      <c r="GU375" s="59"/>
      <c r="GV375" s="59"/>
      <c r="GW375" s="59"/>
      <c r="GX375" s="59"/>
      <c r="GY375" s="59"/>
      <c r="GZ375" s="59"/>
      <c r="HA375" s="59"/>
      <c r="HB375" s="59"/>
      <c r="HC375" s="59"/>
      <c r="HD375" s="59"/>
      <c r="HE375" s="59"/>
      <c r="HF375" s="59"/>
      <c r="HG375" s="59"/>
      <c r="HH375" s="59"/>
      <c r="HI375" s="59"/>
      <c r="HJ375" s="59"/>
      <c r="HK375" s="59"/>
      <c r="HL375" s="59"/>
      <c r="HM375" s="59"/>
      <c r="HN375" s="59"/>
      <c r="HO375" s="59"/>
      <c r="HP375" s="59"/>
      <c r="HQ375" s="59"/>
      <c r="HR375" s="59"/>
      <c r="HS375" s="59"/>
      <c r="HT375" s="59"/>
      <c r="HU375" s="59"/>
      <c r="HV375" s="59"/>
      <c r="HW375" s="59"/>
      <c r="HX375" s="59"/>
      <c r="HY375" s="59"/>
      <c r="HZ375" s="59"/>
    </row>
    <row r="376" spans="1:234" ht="10.5" customHeight="1">
      <c r="A376" s="467"/>
      <c r="B376" s="468"/>
      <c r="C376" s="294"/>
      <c r="D376" s="283"/>
      <c r="E376" s="87"/>
      <c r="F376" s="87"/>
      <c r="G376" s="87"/>
      <c r="H376" s="87"/>
      <c r="I376" s="87"/>
      <c r="J376" s="88"/>
      <c r="K376" s="89"/>
      <c r="L376" s="90"/>
      <c r="M376" s="91"/>
      <c r="N376" s="92"/>
      <c r="O376" s="212"/>
      <c r="P376" s="222"/>
      <c r="Q376" s="319"/>
      <c r="R376" s="93"/>
      <c r="S376" s="93"/>
      <c r="T376" s="94"/>
      <c r="U376" s="94"/>
      <c r="V376" s="90"/>
      <c r="W376" s="89"/>
      <c r="X376" s="92"/>
      <c r="Y376" s="182"/>
      <c r="Z376" s="184"/>
      <c r="AA376" s="306"/>
      <c r="AB376" s="442"/>
      <c r="AC376" s="349"/>
      <c r="AD376" s="349"/>
      <c r="AE376" s="349"/>
      <c r="AF376" s="349"/>
      <c r="AG376" s="349"/>
      <c r="AH376" s="349"/>
      <c r="AI376" s="306"/>
      <c r="AJ376" s="90">
        <v>8</v>
      </c>
      <c r="AK376" s="182"/>
      <c r="AL376" s="184"/>
      <c r="AM376" s="349"/>
      <c r="AN376" s="349"/>
      <c r="AO376" s="306"/>
      <c r="AP376" s="350"/>
      <c r="AQ376" s="490"/>
      <c r="AR376" s="95"/>
      <c r="AS376" s="95"/>
      <c r="AT376" s="95"/>
      <c r="AU376" s="95"/>
      <c r="AV376" s="95"/>
      <c r="AW376" s="95"/>
      <c r="AX376" s="95"/>
      <c r="AY376" s="95"/>
      <c r="AZ376" s="95"/>
      <c r="BA376" s="95"/>
      <c r="BB376" s="95"/>
      <c r="BC376" s="95"/>
      <c r="BD376" s="95"/>
      <c r="BE376" s="95"/>
      <c r="BF376" s="95"/>
      <c r="BG376" s="95"/>
      <c r="BH376" s="95"/>
      <c r="BI376" s="95"/>
      <c r="BJ376" s="95"/>
      <c r="BK376" s="95"/>
      <c r="BL376" s="95"/>
      <c r="BM376" s="95"/>
      <c r="BN376" s="95"/>
      <c r="BO376" s="95"/>
      <c r="BP376" s="95"/>
      <c r="BQ376" s="95"/>
      <c r="BR376" s="95"/>
      <c r="BS376" s="95"/>
      <c r="BT376" s="95"/>
      <c r="BU376" s="95"/>
      <c r="BV376" s="95"/>
      <c r="BW376" s="95"/>
      <c r="BX376" s="95"/>
      <c r="BY376" s="95"/>
      <c r="BZ376" s="95"/>
      <c r="CA376" s="95"/>
      <c r="CB376" s="95"/>
      <c r="CC376" s="95"/>
      <c r="CD376" s="95"/>
      <c r="CE376" s="95"/>
      <c r="CF376" s="95"/>
      <c r="CG376" s="95"/>
      <c r="CH376" s="95"/>
      <c r="CI376" s="95"/>
      <c r="CJ376" s="95"/>
      <c r="CK376" s="95"/>
      <c r="CL376" s="95"/>
      <c r="CM376" s="95"/>
      <c r="CN376" s="95"/>
      <c r="CO376" s="95"/>
      <c r="CP376" s="95"/>
      <c r="CQ376" s="95"/>
      <c r="CR376" s="95"/>
      <c r="CS376" s="95"/>
      <c r="CT376" s="95"/>
      <c r="CU376" s="95"/>
      <c r="CV376" s="95"/>
      <c r="CW376" s="95"/>
      <c r="CX376" s="95"/>
      <c r="CY376" s="95"/>
      <c r="CZ376" s="95"/>
      <c r="DA376" s="95"/>
      <c r="DB376" s="95"/>
      <c r="DC376" s="95"/>
      <c r="DD376" s="95"/>
      <c r="DE376" s="95"/>
      <c r="DF376" s="95"/>
      <c r="DG376" s="95"/>
      <c r="DH376" s="95"/>
      <c r="DI376" s="95"/>
      <c r="DJ376" s="95"/>
      <c r="DK376" s="95"/>
      <c r="DL376" s="95"/>
      <c r="DM376" s="95"/>
      <c r="DN376" s="95"/>
      <c r="DO376" s="95"/>
      <c r="DP376" s="95"/>
      <c r="DQ376" s="95"/>
      <c r="DR376" s="95"/>
      <c r="DS376" s="95"/>
      <c r="DT376" s="95"/>
      <c r="DU376" s="95"/>
      <c r="DV376" s="95"/>
      <c r="DW376" s="95"/>
      <c r="DX376" s="95"/>
      <c r="DY376" s="95"/>
      <c r="DZ376" s="95"/>
      <c r="EA376" s="95"/>
      <c r="EB376" s="95"/>
      <c r="EC376" s="95"/>
      <c r="ED376" s="95"/>
      <c r="EE376" s="95"/>
      <c r="EF376" s="95"/>
      <c r="EG376" s="95"/>
      <c r="EH376" s="95"/>
      <c r="EI376" s="95"/>
      <c r="EJ376" s="95"/>
      <c r="EK376" s="95"/>
      <c r="EL376" s="95"/>
      <c r="EM376" s="95"/>
      <c r="EN376" s="95"/>
      <c r="EO376" s="95"/>
      <c r="EP376" s="95"/>
      <c r="EQ376" s="95"/>
      <c r="ER376" s="95"/>
      <c r="ES376" s="95"/>
      <c r="ET376" s="95"/>
      <c r="EU376" s="95"/>
      <c r="EV376" s="95"/>
      <c r="EW376" s="95"/>
      <c r="EX376" s="95"/>
      <c r="EY376" s="95"/>
      <c r="EZ376" s="95"/>
      <c r="FA376" s="95"/>
      <c r="FB376" s="95"/>
      <c r="FC376" s="95"/>
      <c r="FD376" s="95"/>
      <c r="FE376" s="95"/>
      <c r="FF376" s="95"/>
      <c r="FG376" s="95"/>
      <c r="FH376" s="95"/>
      <c r="FI376" s="95"/>
      <c r="FJ376" s="95"/>
      <c r="FK376" s="95"/>
      <c r="FL376" s="95"/>
      <c r="FM376" s="95"/>
      <c r="FN376" s="95"/>
      <c r="FO376" s="95"/>
      <c r="FP376" s="95"/>
      <c r="FQ376" s="95"/>
      <c r="FR376" s="95"/>
      <c r="FS376" s="95"/>
      <c r="FT376" s="95"/>
      <c r="FU376" s="95"/>
      <c r="FV376" s="95"/>
      <c r="FW376" s="95"/>
      <c r="FX376" s="95"/>
      <c r="FY376" s="95"/>
      <c r="FZ376" s="95"/>
      <c r="GA376" s="95"/>
      <c r="GB376" s="95"/>
      <c r="GC376" s="95"/>
      <c r="GD376" s="95"/>
      <c r="GE376" s="95"/>
      <c r="GF376" s="95"/>
      <c r="GG376" s="95"/>
      <c r="GH376" s="95"/>
      <c r="GI376" s="95"/>
      <c r="GJ376" s="95"/>
      <c r="GK376" s="95"/>
      <c r="GL376" s="95"/>
      <c r="GM376" s="95"/>
      <c r="GN376" s="95"/>
      <c r="GO376" s="95"/>
      <c r="GP376" s="95"/>
      <c r="GQ376" s="95"/>
      <c r="GR376" s="95"/>
      <c r="GS376" s="95"/>
      <c r="GT376" s="95"/>
      <c r="GU376" s="95"/>
      <c r="GV376" s="95"/>
      <c r="GW376" s="95"/>
      <c r="GX376" s="95"/>
      <c r="GY376" s="95"/>
      <c r="GZ376" s="95"/>
      <c r="HA376" s="95"/>
      <c r="HB376" s="95"/>
      <c r="HC376" s="95"/>
      <c r="HD376" s="95"/>
      <c r="HE376" s="95"/>
      <c r="HF376" s="95"/>
      <c r="HG376" s="95"/>
      <c r="HH376" s="95"/>
      <c r="HI376" s="95"/>
      <c r="HJ376" s="95"/>
      <c r="HK376" s="95"/>
      <c r="HL376" s="95"/>
      <c r="HM376" s="95"/>
      <c r="HN376" s="95"/>
      <c r="HO376" s="95"/>
      <c r="HP376" s="95"/>
      <c r="HQ376" s="95"/>
      <c r="HR376" s="95"/>
      <c r="HS376" s="95"/>
      <c r="HT376" s="95"/>
      <c r="HU376" s="95"/>
      <c r="HV376" s="95"/>
      <c r="HW376" s="95"/>
      <c r="HX376" s="95"/>
      <c r="HY376" s="95"/>
      <c r="HZ376" s="95"/>
    </row>
    <row r="377" spans="1:234" s="95" customFormat="1" ht="10.5" customHeight="1">
      <c r="A377" s="463" t="s">
        <v>61</v>
      </c>
      <c r="B377" s="465">
        <f>B375+1</f>
        <v>38820</v>
      </c>
      <c r="C377" s="293">
        <f>SUM(D377:J378)</f>
        <v>122</v>
      </c>
      <c r="D377" s="285">
        <v>118</v>
      </c>
      <c r="E377" s="96">
        <v>4</v>
      </c>
      <c r="F377" s="80"/>
      <c r="G377" s="80"/>
      <c r="H377" s="80"/>
      <c r="I377" s="96"/>
      <c r="J377" s="81"/>
      <c r="K377" s="28" t="s">
        <v>283</v>
      </c>
      <c r="L377" s="99">
        <v>8</v>
      </c>
      <c r="M377" s="82" t="s">
        <v>100</v>
      </c>
      <c r="N377" s="83">
        <v>10</v>
      </c>
      <c r="O377" s="213" t="s">
        <v>29</v>
      </c>
      <c r="P377" s="221"/>
      <c r="Q377" s="318">
        <f>SUM(R377:R378,T377:T378)+SUM(S377:S378)*1.5+SUM(U377:U378)/3+SUM(V377:V378)*0.6</f>
        <v>23</v>
      </c>
      <c r="R377" s="70"/>
      <c r="S377" s="70"/>
      <c r="T377" s="29">
        <v>23</v>
      </c>
      <c r="U377" s="29"/>
      <c r="V377" s="30"/>
      <c r="W377" s="28">
        <v>125</v>
      </c>
      <c r="X377" s="83"/>
      <c r="Y377" s="140"/>
      <c r="Z377" s="185"/>
      <c r="AA377" s="34"/>
      <c r="AB377" s="32">
        <v>122</v>
      </c>
      <c r="AC377" s="33"/>
      <c r="AD377" s="33"/>
      <c r="AE377" s="33"/>
      <c r="AF377" s="33"/>
      <c r="AG377" s="33"/>
      <c r="AH377" s="33"/>
      <c r="AI377" s="34"/>
      <c r="AJ377" s="30"/>
      <c r="AK377" s="180">
        <v>45</v>
      </c>
      <c r="AL377" s="185">
        <v>65</v>
      </c>
      <c r="AM377" s="33">
        <v>63</v>
      </c>
      <c r="AN377" s="33">
        <v>62</v>
      </c>
      <c r="AO377" s="34">
        <f>AN377-AK377</f>
        <v>17</v>
      </c>
      <c r="AP377" s="352"/>
      <c r="AQ377" s="491" t="s">
        <v>570</v>
      </c>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c r="EC377" s="59"/>
      <c r="ED377" s="59"/>
      <c r="EE377" s="59"/>
      <c r="EF377" s="59"/>
      <c r="EG377" s="59"/>
      <c r="EH377" s="59"/>
      <c r="EI377" s="59"/>
      <c r="EJ377" s="59"/>
      <c r="EK377" s="59"/>
      <c r="EL377" s="59"/>
      <c r="EM377" s="59"/>
      <c r="EN377" s="59"/>
      <c r="EO377" s="59"/>
      <c r="EP377" s="59"/>
      <c r="EQ377" s="59"/>
      <c r="ER377" s="59"/>
      <c r="ES377" s="59"/>
      <c r="ET377" s="59"/>
      <c r="EU377" s="59"/>
      <c r="EV377" s="59"/>
      <c r="EW377" s="59"/>
      <c r="EX377" s="59"/>
      <c r="EY377" s="59"/>
      <c r="EZ377" s="59"/>
      <c r="FA377" s="59"/>
      <c r="FB377" s="59"/>
      <c r="FC377" s="59"/>
      <c r="FD377" s="59"/>
      <c r="FE377" s="59"/>
      <c r="FF377" s="59"/>
      <c r="FG377" s="59"/>
      <c r="FH377" s="59"/>
      <c r="FI377" s="59"/>
      <c r="FJ377" s="59"/>
      <c r="FK377" s="59"/>
      <c r="FL377" s="59"/>
      <c r="FM377" s="59"/>
      <c r="FN377" s="59"/>
      <c r="FO377" s="59"/>
      <c r="FP377" s="59"/>
      <c r="FQ377" s="59"/>
      <c r="FR377" s="59"/>
      <c r="FS377" s="59"/>
      <c r="FT377" s="59"/>
      <c r="FU377" s="59"/>
      <c r="FV377" s="59"/>
      <c r="FW377" s="59"/>
      <c r="FX377" s="59"/>
      <c r="FY377" s="59"/>
      <c r="FZ377" s="59"/>
      <c r="GA377" s="59"/>
      <c r="GB377" s="59"/>
      <c r="GC377" s="59"/>
      <c r="GD377" s="59"/>
      <c r="GE377" s="59"/>
      <c r="GF377" s="59"/>
      <c r="GG377" s="59"/>
      <c r="GH377" s="59"/>
      <c r="GI377" s="59"/>
      <c r="GJ377" s="59"/>
      <c r="GK377" s="59"/>
      <c r="GL377" s="59"/>
      <c r="GM377" s="59"/>
      <c r="GN377" s="59"/>
      <c r="GO377" s="59"/>
      <c r="GP377" s="59"/>
      <c r="GQ377" s="59"/>
      <c r="GR377" s="59"/>
      <c r="GS377" s="59"/>
      <c r="GT377" s="59"/>
      <c r="GU377" s="59"/>
      <c r="GV377" s="59"/>
      <c r="GW377" s="59"/>
      <c r="GX377" s="59"/>
      <c r="GY377" s="59"/>
      <c r="GZ377" s="59"/>
      <c r="HA377" s="59"/>
      <c r="HB377" s="59"/>
      <c r="HC377" s="59"/>
      <c r="HD377" s="59"/>
      <c r="HE377" s="59"/>
      <c r="HF377" s="59"/>
      <c r="HG377" s="59"/>
      <c r="HH377" s="59"/>
      <c r="HI377" s="59"/>
      <c r="HJ377" s="59"/>
      <c r="HK377" s="59"/>
      <c r="HL377" s="59"/>
      <c r="HM377" s="59"/>
      <c r="HN377" s="59"/>
      <c r="HO377" s="59"/>
      <c r="HP377" s="59"/>
      <c r="HQ377" s="59"/>
      <c r="HR377" s="59"/>
      <c r="HS377" s="59"/>
      <c r="HT377" s="59"/>
      <c r="HU377" s="59"/>
      <c r="HV377" s="59"/>
      <c r="HW377" s="59"/>
      <c r="HX377" s="59"/>
      <c r="HY377" s="59"/>
      <c r="HZ377" s="59"/>
    </row>
    <row r="378" spans="1:234" ht="10.5" customHeight="1">
      <c r="A378" s="467"/>
      <c r="B378" s="468"/>
      <c r="C378" s="294"/>
      <c r="D378" s="286"/>
      <c r="E378" s="97"/>
      <c r="F378" s="87"/>
      <c r="G378" s="87"/>
      <c r="H378" s="87"/>
      <c r="I378" s="97"/>
      <c r="J378" s="88"/>
      <c r="K378" s="89"/>
      <c r="L378" s="101"/>
      <c r="M378" s="91"/>
      <c r="N378" s="92"/>
      <c r="O378" s="212"/>
      <c r="P378" s="222"/>
      <c r="Q378" s="319"/>
      <c r="R378" s="93"/>
      <c r="S378" s="93"/>
      <c r="T378" s="94"/>
      <c r="U378" s="94"/>
      <c r="V378" s="90"/>
      <c r="W378" s="89"/>
      <c r="X378" s="92"/>
      <c r="Y378" s="182"/>
      <c r="Z378" s="184"/>
      <c r="AA378" s="306"/>
      <c r="AB378" s="442"/>
      <c r="AC378" s="349"/>
      <c r="AD378" s="349"/>
      <c r="AE378" s="349"/>
      <c r="AF378" s="349"/>
      <c r="AG378" s="349"/>
      <c r="AH378" s="349"/>
      <c r="AI378" s="306"/>
      <c r="AJ378" s="90">
        <v>8</v>
      </c>
      <c r="AK378" s="182"/>
      <c r="AL378" s="184"/>
      <c r="AM378" s="349"/>
      <c r="AN378" s="349"/>
      <c r="AO378" s="306"/>
      <c r="AP378" s="350"/>
      <c r="AQ378" s="490"/>
      <c r="AR378" s="95"/>
      <c r="AS378" s="95"/>
      <c r="AT378" s="95"/>
      <c r="AU378" s="95"/>
      <c r="AV378" s="95"/>
      <c r="AW378" s="95"/>
      <c r="AX378" s="95"/>
      <c r="AY378" s="95"/>
      <c r="AZ378" s="95"/>
      <c r="BA378" s="95"/>
      <c r="BB378" s="95"/>
      <c r="BC378" s="95"/>
      <c r="BD378" s="95"/>
      <c r="BE378" s="95"/>
      <c r="BF378" s="95"/>
      <c r="BG378" s="95"/>
      <c r="BH378" s="95"/>
      <c r="BI378" s="95"/>
      <c r="BJ378" s="95"/>
      <c r="BK378" s="95"/>
      <c r="BL378" s="95"/>
      <c r="BM378" s="95"/>
      <c r="BN378" s="95"/>
      <c r="BO378" s="95"/>
      <c r="BP378" s="95"/>
      <c r="BQ378" s="95"/>
      <c r="BR378" s="95"/>
      <c r="BS378" s="95"/>
      <c r="BT378" s="95"/>
      <c r="BU378" s="95"/>
      <c r="BV378" s="95"/>
      <c r="BW378" s="95"/>
      <c r="BX378" s="95"/>
      <c r="BY378" s="95"/>
      <c r="BZ378" s="95"/>
      <c r="CA378" s="95"/>
      <c r="CB378" s="95"/>
      <c r="CC378" s="95"/>
      <c r="CD378" s="95"/>
      <c r="CE378" s="95"/>
      <c r="CF378" s="95"/>
      <c r="CG378" s="95"/>
      <c r="CH378" s="95"/>
      <c r="CI378" s="95"/>
      <c r="CJ378" s="95"/>
      <c r="CK378" s="95"/>
      <c r="CL378" s="95"/>
      <c r="CM378" s="95"/>
      <c r="CN378" s="95"/>
      <c r="CO378" s="95"/>
      <c r="CP378" s="95"/>
      <c r="CQ378" s="95"/>
      <c r="CR378" s="95"/>
      <c r="CS378" s="95"/>
      <c r="CT378" s="95"/>
      <c r="CU378" s="95"/>
      <c r="CV378" s="95"/>
      <c r="CW378" s="95"/>
      <c r="CX378" s="95"/>
      <c r="CY378" s="95"/>
      <c r="CZ378" s="95"/>
      <c r="DA378" s="95"/>
      <c r="DB378" s="95"/>
      <c r="DC378" s="95"/>
      <c r="DD378" s="95"/>
      <c r="DE378" s="95"/>
      <c r="DF378" s="95"/>
      <c r="DG378" s="95"/>
      <c r="DH378" s="95"/>
      <c r="DI378" s="95"/>
      <c r="DJ378" s="95"/>
      <c r="DK378" s="95"/>
      <c r="DL378" s="95"/>
      <c r="DM378" s="95"/>
      <c r="DN378" s="95"/>
      <c r="DO378" s="95"/>
      <c r="DP378" s="95"/>
      <c r="DQ378" s="95"/>
      <c r="DR378" s="95"/>
      <c r="DS378" s="95"/>
      <c r="DT378" s="95"/>
      <c r="DU378" s="95"/>
      <c r="DV378" s="95"/>
      <c r="DW378" s="95"/>
      <c r="DX378" s="95"/>
      <c r="DY378" s="95"/>
      <c r="DZ378" s="95"/>
      <c r="EA378" s="95"/>
      <c r="EB378" s="95"/>
      <c r="EC378" s="95"/>
      <c r="ED378" s="95"/>
      <c r="EE378" s="95"/>
      <c r="EF378" s="95"/>
      <c r="EG378" s="95"/>
      <c r="EH378" s="95"/>
      <c r="EI378" s="95"/>
      <c r="EJ378" s="95"/>
      <c r="EK378" s="95"/>
      <c r="EL378" s="95"/>
      <c r="EM378" s="95"/>
      <c r="EN378" s="95"/>
      <c r="EO378" s="95"/>
      <c r="EP378" s="95"/>
      <c r="EQ378" s="95"/>
      <c r="ER378" s="95"/>
      <c r="ES378" s="95"/>
      <c r="ET378" s="95"/>
      <c r="EU378" s="95"/>
      <c r="EV378" s="95"/>
      <c r="EW378" s="95"/>
      <c r="EX378" s="95"/>
      <c r="EY378" s="95"/>
      <c r="EZ378" s="95"/>
      <c r="FA378" s="95"/>
      <c r="FB378" s="95"/>
      <c r="FC378" s="95"/>
      <c r="FD378" s="95"/>
      <c r="FE378" s="95"/>
      <c r="FF378" s="95"/>
      <c r="FG378" s="95"/>
      <c r="FH378" s="95"/>
      <c r="FI378" s="95"/>
      <c r="FJ378" s="95"/>
      <c r="FK378" s="95"/>
      <c r="FL378" s="95"/>
      <c r="FM378" s="95"/>
      <c r="FN378" s="95"/>
      <c r="FO378" s="95"/>
      <c r="FP378" s="95"/>
      <c r="FQ378" s="95"/>
      <c r="FR378" s="95"/>
      <c r="FS378" s="95"/>
      <c r="FT378" s="95"/>
      <c r="FU378" s="95"/>
      <c r="FV378" s="95"/>
      <c r="FW378" s="95"/>
      <c r="FX378" s="95"/>
      <c r="FY378" s="95"/>
      <c r="FZ378" s="95"/>
      <c r="GA378" s="95"/>
      <c r="GB378" s="95"/>
      <c r="GC378" s="95"/>
      <c r="GD378" s="95"/>
      <c r="GE378" s="95"/>
      <c r="GF378" s="95"/>
      <c r="GG378" s="95"/>
      <c r="GH378" s="95"/>
      <c r="GI378" s="95"/>
      <c r="GJ378" s="95"/>
      <c r="GK378" s="95"/>
      <c r="GL378" s="95"/>
      <c r="GM378" s="95"/>
      <c r="GN378" s="95"/>
      <c r="GO378" s="95"/>
      <c r="GP378" s="95"/>
      <c r="GQ378" s="95"/>
      <c r="GR378" s="95"/>
      <c r="GS378" s="95"/>
      <c r="GT378" s="95"/>
      <c r="GU378" s="95"/>
      <c r="GV378" s="95"/>
      <c r="GW378" s="95"/>
      <c r="GX378" s="95"/>
      <c r="GY378" s="95"/>
      <c r="GZ378" s="95"/>
      <c r="HA378" s="95"/>
      <c r="HB378" s="95"/>
      <c r="HC378" s="95"/>
      <c r="HD378" s="95"/>
      <c r="HE378" s="95"/>
      <c r="HF378" s="95"/>
      <c r="HG378" s="95"/>
      <c r="HH378" s="95"/>
      <c r="HI378" s="95"/>
      <c r="HJ378" s="95"/>
      <c r="HK378" s="95"/>
      <c r="HL378" s="95"/>
      <c r="HM378" s="95"/>
      <c r="HN378" s="95"/>
      <c r="HO378" s="95"/>
      <c r="HP378" s="95"/>
      <c r="HQ378" s="95"/>
      <c r="HR378" s="95"/>
      <c r="HS378" s="95"/>
      <c r="HT378" s="95"/>
      <c r="HU378" s="95"/>
      <c r="HV378" s="95"/>
      <c r="HW378" s="95"/>
      <c r="HX378" s="95"/>
      <c r="HY378" s="95"/>
      <c r="HZ378" s="95"/>
    </row>
    <row r="379" spans="1:234" s="95" customFormat="1" ht="10.5" customHeight="1">
      <c r="A379" s="463" t="s">
        <v>62</v>
      </c>
      <c r="B379" s="465">
        <f>B377+1</f>
        <v>38821</v>
      </c>
      <c r="C379" s="293">
        <f>SUM(D379:J380)</f>
        <v>50</v>
      </c>
      <c r="D379" s="285">
        <v>50</v>
      </c>
      <c r="E379" s="96"/>
      <c r="F379" s="80"/>
      <c r="G379" s="80"/>
      <c r="H379" s="80"/>
      <c r="I379" s="80"/>
      <c r="J379" s="98"/>
      <c r="K379" s="28" t="s">
        <v>124</v>
      </c>
      <c r="L379" s="30">
        <v>9</v>
      </c>
      <c r="M379" s="82" t="s">
        <v>100</v>
      </c>
      <c r="N379" s="83">
        <v>12</v>
      </c>
      <c r="O379" s="211" t="s">
        <v>64</v>
      </c>
      <c r="P379" s="221"/>
      <c r="Q379" s="318">
        <f>SUM(R379:R380,T379:T380)+SUM(S379:S380)*1.5+SUM(U379:U380)/3+SUM(V379:V380)*0.6</f>
        <v>9.5</v>
      </c>
      <c r="R379" s="70"/>
      <c r="S379" s="70">
        <v>5</v>
      </c>
      <c r="T379" s="29">
        <v>2</v>
      </c>
      <c r="U379" s="29"/>
      <c r="V379" s="30"/>
      <c r="W379" s="28">
        <v>123</v>
      </c>
      <c r="X379" s="83"/>
      <c r="Y379" s="180"/>
      <c r="Z379" s="307"/>
      <c r="AA379" s="54">
        <v>5</v>
      </c>
      <c r="AB379" s="38">
        <v>8</v>
      </c>
      <c r="AC379" s="37">
        <v>42</v>
      </c>
      <c r="AD379" s="37"/>
      <c r="AE379" s="37"/>
      <c r="AF379" s="37"/>
      <c r="AG379" s="37"/>
      <c r="AH379" s="37"/>
      <c r="AI379" s="54"/>
      <c r="AJ379" s="30"/>
      <c r="AK379" s="180">
        <v>52</v>
      </c>
      <c r="AL379" s="185">
        <v>63</v>
      </c>
      <c r="AM379" s="33">
        <v>58</v>
      </c>
      <c r="AN379" s="33">
        <v>59</v>
      </c>
      <c r="AO379" s="34">
        <f>AN379-AK379</f>
        <v>7</v>
      </c>
      <c r="AP379" s="352"/>
      <c r="AQ379" s="491" t="s">
        <v>569</v>
      </c>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c r="EC379" s="59"/>
      <c r="ED379" s="59"/>
      <c r="EE379" s="59"/>
      <c r="EF379" s="59"/>
      <c r="EG379" s="59"/>
      <c r="EH379" s="59"/>
      <c r="EI379" s="59"/>
      <c r="EJ379" s="59"/>
      <c r="EK379" s="59"/>
      <c r="EL379" s="59"/>
      <c r="EM379" s="59"/>
      <c r="EN379" s="59"/>
      <c r="EO379" s="59"/>
      <c r="EP379" s="59"/>
      <c r="EQ379" s="59"/>
      <c r="ER379" s="59"/>
      <c r="ES379" s="59"/>
      <c r="ET379" s="59"/>
      <c r="EU379" s="59"/>
      <c r="EV379" s="59"/>
      <c r="EW379" s="59"/>
      <c r="EX379" s="59"/>
      <c r="EY379" s="59"/>
      <c r="EZ379" s="59"/>
      <c r="FA379" s="59"/>
      <c r="FB379" s="59"/>
      <c r="FC379" s="59"/>
      <c r="FD379" s="59"/>
      <c r="FE379" s="59"/>
      <c r="FF379" s="59"/>
      <c r="FG379" s="59"/>
      <c r="FH379" s="59"/>
      <c r="FI379" s="59"/>
      <c r="FJ379" s="59"/>
      <c r="FK379" s="59"/>
      <c r="FL379" s="59"/>
      <c r="FM379" s="59"/>
      <c r="FN379" s="59"/>
      <c r="FO379" s="59"/>
      <c r="FP379" s="59"/>
      <c r="FQ379" s="59"/>
      <c r="FR379" s="59"/>
      <c r="FS379" s="59"/>
      <c r="FT379" s="59"/>
      <c r="FU379" s="59"/>
      <c r="FV379" s="59"/>
      <c r="FW379" s="59"/>
      <c r="FX379" s="59"/>
      <c r="FY379" s="59"/>
      <c r="FZ379" s="59"/>
      <c r="GA379" s="59"/>
      <c r="GB379" s="59"/>
      <c r="GC379" s="59"/>
      <c r="GD379" s="59"/>
      <c r="GE379" s="59"/>
      <c r="GF379" s="59"/>
      <c r="GG379" s="59"/>
      <c r="GH379" s="59"/>
      <c r="GI379" s="59"/>
      <c r="GJ379" s="59"/>
      <c r="GK379" s="59"/>
      <c r="GL379" s="59"/>
      <c r="GM379" s="59"/>
      <c r="GN379" s="59"/>
      <c r="GO379" s="59"/>
      <c r="GP379" s="59"/>
      <c r="GQ379" s="59"/>
      <c r="GR379" s="59"/>
      <c r="GS379" s="59"/>
      <c r="GT379" s="59"/>
      <c r="GU379" s="59"/>
      <c r="GV379" s="59"/>
      <c r="GW379" s="59"/>
      <c r="GX379" s="59"/>
      <c r="GY379" s="59"/>
      <c r="GZ379" s="59"/>
      <c r="HA379" s="59"/>
      <c r="HB379" s="59"/>
      <c r="HC379" s="59"/>
      <c r="HD379" s="59"/>
      <c r="HE379" s="59"/>
      <c r="HF379" s="59"/>
      <c r="HG379" s="59"/>
      <c r="HH379" s="59"/>
      <c r="HI379" s="59"/>
      <c r="HJ379" s="59"/>
      <c r="HK379" s="59"/>
      <c r="HL379" s="59"/>
      <c r="HM379" s="59"/>
      <c r="HN379" s="59"/>
      <c r="HO379" s="59"/>
      <c r="HP379" s="59"/>
      <c r="HQ379" s="59"/>
      <c r="HR379" s="59"/>
      <c r="HS379" s="59"/>
      <c r="HT379" s="59"/>
      <c r="HU379" s="59"/>
      <c r="HV379" s="59"/>
      <c r="HW379" s="59"/>
      <c r="HX379" s="59"/>
      <c r="HY379" s="59"/>
      <c r="HZ379" s="59"/>
    </row>
    <row r="380" spans="1:234" ht="10.5" customHeight="1">
      <c r="A380" s="467"/>
      <c r="B380" s="468"/>
      <c r="C380" s="294"/>
      <c r="D380" s="286"/>
      <c r="E380" s="97"/>
      <c r="F380" s="87"/>
      <c r="G380" s="87"/>
      <c r="H380" s="87"/>
      <c r="I380" s="87"/>
      <c r="J380" s="100"/>
      <c r="K380" s="89"/>
      <c r="L380" s="90"/>
      <c r="M380" s="91"/>
      <c r="N380" s="92"/>
      <c r="O380" s="212"/>
      <c r="P380" s="222"/>
      <c r="Q380" s="319"/>
      <c r="R380" s="93"/>
      <c r="S380" s="93"/>
      <c r="T380" s="94"/>
      <c r="U380" s="94"/>
      <c r="V380" s="90"/>
      <c r="W380" s="89"/>
      <c r="X380" s="92"/>
      <c r="Y380" s="182"/>
      <c r="Z380" s="184"/>
      <c r="AA380" s="309"/>
      <c r="AB380" s="443"/>
      <c r="AC380" s="444"/>
      <c r="AD380" s="444"/>
      <c r="AE380" s="444"/>
      <c r="AF380" s="444"/>
      <c r="AG380" s="444"/>
      <c r="AH380" s="444"/>
      <c r="AI380" s="309"/>
      <c r="AJ380" s="90">
        <v>9</v>
      </c>
      <c r="AK380" s="182"/>
      <c r="AL380" s="184"/>
      <c r="AM380" s="349"/>
      <c r="AN380" s="349"/>
      <c r="AO380" s="306"/>
      <c r="AP380" s="350"/>
      <c r="AQ380" s="490"/>
      <c r="AR380" s="95"/>
      <c r="AS380" s="95"/>
      <c r="AT380" s="95"/>
      <c r="AU380" s="95"/>
      <c r="AV380" s="95"/>
      <c r="AW380" s="95"/>
      <c r="AX380" s="95"/>
      <c r="AY380" s="95"/>
      <c r="AZ380" s="95"/>
      <c r="BA380" s="95"/>
      <c r="BB380" s="95"/>
      <c r="BC380" s="95"/>
      <c r="BD380" s="95"/>
      <c r="BE380" s="95"/>
      <c r="BF380" s="95"/>
      <c r="BG380" s="95"/>
      <c r="BH380" s="95"/>
      <c r="BI380" s="95"/>
      <c r="BJ380" s="95"/>
      <c r="BK380" s="95"/>
      <c r="BL380" s="95"/>
      <c r="BM380" s="95"/>
      <c r="BN380" s="95"/>
      <c r="BO380" s="95"/>
      <c r="BP380" s="95"/>
      <c r="BQ380" s="95"/>
      <c r="BR380" s="95"/>
      <c r="BS380" s="95"/>
      <c r="BT380" s="95"/>
      <c r="BU380" s="95"/>
      <c r="BV380" s="95"/>
      <c r="BW380" s="95"/>
      <c r="BX380" s="95"/>
      <c r="BY380" s="95"/>
      <c r="BZ380" s="95"/>
      <c r="CA380" s="95"/>
      <c r="CB380" s="95"/>
      <c r="CC380" s="95"/>
      <c r="CD380" s="95"/>
      <c r="CE380" s="95"/>
      <c r="CF380" s="95"/>
      <c r="CG380" s="95"/>
      <c r="CH380" s="95"/>
      <c r="CI380" s="95"/>
      <c r="CJ380" s="95"/>
      <c r="CK380" s="95"/>
      <c r="CL380" s="95"/>
      <c r="CM380" s="95"/>
      <c r="CN380" s="95"/>
      <c r="CO380" s="95"/>
      <c r="CP380" s="95"/>
      <c r="CQ380" s="95"/>
      <c r="CR380" s="95"/>
      <c r="CS380" s="95"/>
      <c r="CT380" s="95"/>
      <c r="CU380" s="95"/>
      <c r="CV380" s="95"/>
      <c r="CW380" s="95"/>
      <c r="CX380" s="95"/>
      <c r="CY380" s="95"/>
      <c r="CZ380" s="95"/>
      <c r="DA380" s="95"/>
      <c r="DB380" s="95"/>
      <c r="DC380" s="95"/>
      <c r="DD380" s="95"/>
      <c r="DE380" s="95"/>
      <c r="DF380" s="95"/>
      <c r="DG380" s="95"/>
      <c r="DH380" s="95"/>
      <c r="DI380" s="95"/>
      <c r="DJ380" s="95"/>
      <c r="DK380" s="95"/>
      <c r="DL380" s="95"/>
      <c r="DM380" s="95"/>
      <c r="DN380" s="95"/>
      <c r="DO380" s="95"/>
      <c r="DP380" s="95"/>
      <c r="DQ380" s="95"/>
      <c r="DR380" s="95"/>
      <c r="DS380" s="95"/>
      <c r="DT380" s="95"/>
      <c r="DU380" s="95"/>
      <c r="DV380" s="95"/>
      <c r="DW380" s="95"/>
      <c r="DX380" s="95"/>
      <c r="DY380" s="95"/>
      <c r="DZ380" s="95"/>
      <c r="EA380" s="95"/>
      <c r="EB380" s="95"/>
      <c r="EC380" s="95"/>
      <c r="ED380" s="95"/>
      <c r="EE380" s="95"/>
      <c r="EF380" s="95"/>
      <c r="EG380" s="95"/>
      <c r="EH380" s="95"/>
      <c r="EI380" s="95"/>
      <c r="EJ380" s="95"/>
      <c r="EK380" s="95"/>
      <c r="EL380" s="95"/>
      <c r="EM380" s="95"/>
      <c r="EN380" s="95"/>
      <c r="EO380" s="95"/>
      <c r="EP380" s="95"/>
      <c r="EQ380" s="95"/>
      <c r="ER380" s="95"/>
      <c r="ES380" s="95"/>
      <c r="ET380" s="95"/>
      <c r="EU380" s="95"/>
      <c r="EV380" s="95"/>
      <c r="EW380" s="95"/>
      <c r="EX380" s="95"/>
      <c r="EY380" s="95"/>
      <c r="EZ380" s="95"/>
      <c r="FA380" s="95"/>
      <c r="FB380" s="95"/>
      <c r="FC380" s="95"/>
      <c r="FD380" s="95"/>
      <c r="FE380" s="95"/>
      <c r="FF380" s="95"/>
      <c r="FG380" s="95"/>
      <c r="FH380" s="95"/>
      <c r="FI380" s="95"/>
      <c r="FJ380" s="95"/>
      <c r="FK380" s="95"/>
      <c r="FL380" s="95"/>
      <c r="FM380" s="95"/>
      <c r="FN380" s="95"/>
      <c r="FO380" s="95"/>
      <c r="FP380" s="95"/>
      <c r="FQ380" s="95"/>
      <c r="FR380" s="95"/>
      <c r="FS380" s="95"/>
      <c r="FT380" s="95"/>
      <c r="FU380" s="95"/>
      <c r="FV380" s="95"/>
      <c r="FW380" s="95"/>
      <c r="FX380" s="95"/>
      <c r="FY380" s="95"/>
      <c r="FZ380" s="95"/>
      <c r="GA380" s="95"/>
      <c r="GB380" s="95"/>
      <c r="GC380" s="95"/>
      <c r="GD380" s="95"/>
      <c r="GE380" s="95"/>
      <c r="GF380" s="95"/>
      <c r="GG380" s="95"/>
      <c r="GH380" s="95"/>
      <c r="GI380" s="95"/>
      <c r="GJ380" s="95"/>
      <c r="GK380" s="95"/>
      <c r="GL380" s="95"/>
      <c r="GM380" s="95"/>
      <c r="GN380" s="95"/>
      <c r="GO380" s="95"/>
      <c r="GP380" s="95"/>
      <c r="GQ380" s="95"/>
      <c r="GR380" s="95"/>
      <c r="GS380" s="95"/>
      <c r="GT380" s="95"/>
      <c r="GU380" s="95"/>
      <c r="GV380" s="95"/>
      <c r="GW380" s="95"/>
      <c r="GX380" s="95"/>
      <c r="GY380" s="95"/>
      <c r="GZ380" s="95"/>
      <c r="HA380" s="95"/>
      <c r="HB380" s="95"/>
      <c r="HC380" s="95"/>
      <c r="HD380" s="95"/>
      <c r="HE380" s="95"/>
      <c r="HF380" s="95"/>
      <c r="HG380" s="95"/>
      <c r="HH380" s="95"/>
      <c r="HI380" s="95"/>
      <c r="HJ380" s="95"/>
      <c r="HK380" s="95"/>
      <c r="HL380" s="95"/>
      <c r="HM380" s="95"/>
      <c r="HN380" s="95"/>
      <c r="HO380" s="95"/>
      <c r="HP380" s="95"/>
      <c r="HQ380" s="95"/>
      <c r="HR380" s="95"/>
      <c r="HS380" s="95"/>
      <c r="HT380" s="95"/>
      <c r="HU380" s="95"/>
      <c r="HV380" s="95"/>
      <c r="HW380" s="95"/>
      <c r="HX380" s="95"/>
      <c r="HY380" s="95"/>
      <c r="HZ380" s="95"/>
    </row>
    <row r="381" spans="1:234" s="95" customFormat="1" ht="10.5" customHeight="1">
      <c r="A381" s="463" t="s">
        <v>63</v>
      </c>
      <c r="B381" s="465">
        <f>B379+1</f>
        <v>38822</v>
      </c>
      <c r="C381" s="293">
        <f>SUM(D381:J382)</f>
        <v>60</v>
      </c>
      <c r="D381" s="284">
        <v>53</v>
      </c>
      <c r="E381" s="80"/>
      <c r="F381" s="80">
        <v>3</v>
      </c>
      <c r="G381" s="80"/>
      <c r="H381" s="80">
        <v>4</v>
      </c>
      <c r="I381" s="80"/>
      <c r="J381" s="81"/>
      <c r="K381" s="28" t="s">
        <v>98</v>
      </c>
      <c r="L381" s="30">
        <v>9</v>
      </c>
      <c r="M381" s="82" t="s">
        <v>100</v>
      </c>
      <c r="N381" s="83">
        <v>12</v>
      </c>
      <c r="O381" s="211" t="s">
        <v>501</v>
      </c>
      <c r="P381" s="221"/>
      <c r="Q381" s="318">
        <f>SUM(R381:R382,T381:T382)+SUM(S381:S382)*1.5+SUM(U381:U382)/3+SUM(V381:V382)*0.6</f>
        <v>10</v>
      </c>
      <c r="R381" s="70"/>
      <c r="S381" s="70"/>
      <c r="T381" s="29">
        <v>10</v>
      </c>
      <c r="U381" s="29"/>
      <c r="V381" s="30"/>
      <c r="W381" s="28"/>
      <c r="X381" s="83">
        <v>166</v>
      </c>
      <c r="Y381" s="140"/>
      <c r="Z381" s="185"/>
      <c r="AA381" s="34"/>
      <c r="AB381" s="32">
        <v>60</v>
      </c>
      <c r="AC381" s="33"/>
      <c r="AD381" s="33"/>
      <c r="AE381" s="33"/>
      <c r="AF381" s="33"/>
      <c r="AG381" s="33"/>
      <c r="AH381" s="33"/>
      <c r="AI381" s="34"/>
      <c r="AJ381" s="30"/>
      <c r="AK381" s="180">
        <v>49</v>
      </c>
      <c r="AL381" s="185">
        <v>69</v>
      </c>
      <c r="AM381" s="33">
        <v>60</v>
      </c>
      <c r="AN381" s="33">
        <v>63</v>
      </c>
      <c r="AO381" s="34">
        <f>AN381-AK381</f>
        <v>14</v>
      </c>
      <c r="AP381" s="352"/>
      <c r="AQ381" s="491" t="s">
        <v>180</v>
      </c>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c r="DV381" s="59"/>
      <c r="DW381" s="59"/>
      <c r="DX381" s="59"/>
      <c r="DY381" s="59"/>
      <c r="DZ381" s="59"/>
      <c r="EA381" s="59"/>
      <c r="EB381" s="59"/>
      <c r="EC381" s="59"/>
      <c r="ED381" s="59"/>
      <c r="EE381" s="59"/>
      <c r="EF381" s="59"/>
      <c r="EG381" s="59"/>
      <c r="EH381" s="59"/>
      <c r="EI381" s="59"/>
      <c r="EJ381" s="59"/>
      <c r="EK381" s="59"/>
      <c r="EL381" s="59"/>
      <c r="EM381" s="59"/>
      <c r="EN381" s="59"/>
      <c r="EO381" s="59"/>
      <c r="EP381" s="59"/>
      <c r="EQ381" s="59"/>
      <c r="ER381" s="59"/>
      <c r="ES381" s="59"/>
      <c r="ET381" s="59"/>
      <c r="EU381" s="59"/>
      <c r="EV381" s="59"/>
      <c r="EW381" s="59"/>
      <c r="EX381" s="59"/>
      <c r="EY381" s="59"/>
      <c r="EZ381" s="59"/>
      <c r="FA381" s="59"/>
      <c r="FB381" s="59"/>
      <c r="FC381" s="59"/>
      <c r="FD381" s="59"/>
      <c r="FE381" s="59"/>
      <c r="FF381" s="59"/>
      <c r="FG381" s="59"/>
      <c r="FH381" s="59"/>
      <c r="FI381" s="59"/>
      <c r="FJ381" s="59"/>
      <c r="FK381" s="59"/>
      <c r="FL381" s="59"/>
      <c r="FM381" s="59"/>
      <c r="FN381" s="59"/>
      <c r="FO381" s="59"/>
      <c r="FP381" s="59"/>
      <c r="FQ381" s="59"/>
      <c r="FR381" s="59"/>
      <c r="FS381" s="59"/>
      <c r="FT381" s="59"/>
      <c r="FU381" s="59"/>
      <c r="FV381" s="59"/>
      <c r="FW381" s="59"/>
      <c r="FX381" s="59"/>
      <c r="FY381" s="59"/>
      <c r="FZ381" s="59"/>
      <c r="GA381" s="59"/>
      <c r="GB381" s="59"/>
      <c r="GC381" s="59"/>
      <c r="GD381" s="59"/>
      <c r="GE381" s="59"/>
      <c r="GF381" s="59"/>
      <c r="GG381" s="59"/>
      <c r="GH381" s="59"/>
      <c r="GI381" s="59"/>
      <c r="GJ381" s="59"/>
      <c r="GK381" s="59"/>
      <c r="GL381" s="59"/>
      <c r="GM381" s="59"/>
      <c r="GN381" s="59"/>
      <c r="GO381" s="59"/>
      <c r="GP381" s="59"/>
      <c r="GQ381" s="59"/>
      <c r="GR381" s="59"/>
      <c r="GS381" s="59"/>
      <c r="GT381" s="59"/>
      <c r="GU381" s="59"/>
      <c r="GV381" s="59"/>
      <c r="GW381" s="59"/>
      <c r="GX381" s="59"/>
      <c r="GY381" s="59"/>
      <c r="GZ381" s="59"/>
      <c r="HA381" s="59"/>
      <c r="HB381" s="59"/>
      <c r="HC381" s="59"/>
      <c r="HD381" s="59"/>
      <c r="HE381" s="59"/>
      <c r="HF381" s="59"/>
      <c r="HG381" s="59"/>
      <c r="HH381" s="59"/>
      <c r="HI381" s="59"/>
      <c r="HJ381" s="59"/>
      <c r="HK381" s="59"/>
      <c r="HL381" s="59"/>
      <c r="HM381" s="59"/>
      <c r="HN381" s="59"/>
      <c r="HO381" s="59"/>
      <c r="HP381" s="59"/>
      <c r="HQ381" s="59"/>
      <c r="HR381" s="59"/>
      <c r="HS381" s="59"/>
      <c r="HT381" s="59"/>
      <c r="HU381" s="59"/>
      <c r="HV381" s="59"/>
      <c r="HW381" s="59"/>
      <c r="HX381" s="59"/>
      <c r="HY381" s="59"/>
      <c r="HZ381" s="59"/>
    </row>
    <row r="382" spans="1:234" ht="10.5" customHeight="1">
      <c r="A382" s="467"/>
      <c r="B382" s="468"/>
      <c r="C382" s="294"/>
      <c r="D382" s="283"/>
      <c r="E382" s="87"/>
      <c r="F382" s="87"/>
      <c r="G382" s="87"/>
      <c r="H382" s="87"/>
      <c r="I382" s="87"/>
      <c r="J382" s="88"/>
      <c r="K382" s="89"/>
      <c r="L382" s="90"/>
      <c r="M382" s="91"/>
      <c r="N382" s="92"/>
      <c r="O382" s="212"/>
      <c r="P382" s="222"/>
      <c r="Q382" s="319"/>
      <c r="R382" s="93"/>
      <c r="S382" s="93"/>
      <c r="T382" s="94"/>
      <c r="U382" s="94"/>
      <c r="V382" s="90"/>
      <c r="W382" s="89"/>
      <c r="X382" s="92"/>
      <c r="Y382" s="182"/>
      <c r="Z382" s="184"/>
      <c r="AA382" s="306"/>
      <c r="AB382" s="442"/>
      <c r="AC382" s="349"/>
      <c r="AD382" s="349"/>
      <c r="AE382" s="349"/>
      <c r="AF382" s="349"/>
      <c r="AG382" s="349"/>
      <c r="AH382" s="349"/>
      <c r="AI382" s="306"/>
      <c r="AJ382" s="90">
        <v>8</v>
      </c>
      <c r="AK382" s="183"/>
      <c r="AL382" s="184"/>
      <c r="AM382" s="349"/>
      <c r="AN382" s="349"/>
      <c r="AO382" s="306"/>
      <c r="AP382" s="350"/>
      <c r="AQ382" s="490"/>
      <c r="AR382" s="95"/>
      <c r="AS382" s="95"/>
      <c r="AT382" s="95"/>
      <c r="AU382" s="95"/>
      <c r="AV382" s="95"/>
      <c r="AW382" s="95"/>
      <c r="AX382" s="95"/>
      <c r="AY382" s="95"/>
      <c r="AZ382" s="95"/>
      <c r="BA382" s="95"/>
      <c r="BB382" s="95"/>
      <c r="BC382" s="95"/>
      <c r="BD382" s="95"/>
      <c r="BE382" s="95"/>
      <c r="BF382" s="95"/>
      <c r="BG382" s="95"/>
      <c r="BH382" s="95"/>
      <c r="BI382" s="95"/>
      <c r="BJ382" s="95"/>
      <c r="BK382" s="95"/>
      <c r="BL382" s="95"/>
      <c r="BM382" s="95"/>
      <c r="BN382" s="95"/>
      <c r="BO382" s="95"/>
      <c r="BP382" s="95"/>
      <c r="BQ382" s="95"/>
      <c r="BR382" s="95"/>
      <c r="BS382" s="95"/>
      <c r="BT382" s="95"/>
      <c r="BU382" s="95"/>
      <c r="BV382" s="95"/>
      <c r="BW382" s="95"/>
      <c r="BX382" s="95"/>
      <c r="BY382" s="95"/>
      <c r="BZ382" s="95"/>
      <c r="CA382" s="95"/>
      <c r="CB382" s="95"/>
      <c r="CC382" s="95"/>
      <c r="CD382" s="95"/>
      <c r="CE382" s="95"/>
      <c r="CF382" s="95"/>
      <c r="CG382" s="95"/>
      <c r="CH382" s="95"/>
      <c r="CI382" s="95"/>
      <c r="CJ382" s="95"/>
      <c r="CK382" s="95"/>
      <c r="CL382" s="95"/>
      <c r="CM382" s="95"/>
      <c r="CN382" s="95"/>
      <c r="CO382" s="95"/>
      <c r="CP382" s="95"/>
      <c r="CQ382" s="95"/>
      <c r="CR382" s="95"/>
      <c r="CS382" s="95"/>
      <c r="CT382" s="95"/>
      <c r="CU382" s="95"/>
      <c r="CV382" s="95"/>
      <c r="CW382" s="95"/>
      <c r="CX382" s="95"/>
      <c r="CY382" s="95"/>
      <c r="CZ382" s="95"/>
      <c r="DA382" s="95"/>
      <c r="DB382" s="95"/>
      <c r="DC382" s="95"/>
      <c r="DD382" s="95"/>
      <c r="DE382" s="95"/>
      <c r="DF382" s="95"/>
      <c r="DG382" s="95"/>
      <c r="DH382" s="95"/>
      <c r="DI382" s="95"/>
      <c r="DJ382" s="95"/>
      <c r="DK382" s="95"/>
      <c r="DL382" s="95"/>
      <c r="DM382" s="95"/>
      <c r="DN382" s="95"/>
      <c r="DO382" s="95"/>
      <c r="DP382" s="95"/>
      <c r="DQ382" s="95"/>
      <c r="DR382" s="95"/>
      <c r="DS382" s="95"/>
      <c r="DT382" s="95"/>
      <c r="DU382" s="95"/>
      <c r="DV382" s="95"/>
      <c r="DW382" s="95"/>
      <c r="DX382" s="95"/>
      <c r="DY382" s="95"/>
      <c r="DZ382" s="95"/>
      <c r="EA382" s="95"/>
      <c r="EB382" s="95"/>
      <c r="EC382" s="95"/>
      <c r="ED382" s="95"/>
      <c r="EE382" s="95"/>
      <c r="EF382" s="95"/>
      <c r="EG382" s="95"/>
      <c r="EH382" s="95"/>
      <c r="EI382" s="95"/>
      <c r="EJ382" s="95"/>
      <c r="EK382" s="95"/>
      <c r="EL382" s="95"/>
      <c r="EM382" s="95"/>
      <c r="EN382" s="95"/>
      <c r="EO382" s="95"/>
      <c r="EP382" s="95"/>
      <c r="EQ382" s="95"/>
      <c r="ER382" s="95"/>
      <c r="ES382" s="95"/>
      <c r="ET382" s="95"/>
      <c r="EU382" s="95"/>
      <c r="EV382" s="95"/>
      <c r="EW382" s="95"/>
      <c r="EX382" s="95"/>
      <c r="EY382" s="95"/>
      <c r="EZ382" s="95"/>
      <c r="FA382" s="95"/>
      <c r="FB382" s="95"/>
      <c r="FC382" s="95"/>
      <c r="FD382" s="95"/>
      <c r="FE382" s="95"/>
      <c r="FF382" s="95"/>
      <c r="FG382" s="95"/>
      <c r="FH382" s="95"/>
      <c r="FI382" s="95"/>
      <c r="FJ382" s="95"/>
      <c r="FK382" s="95"/>
      <c r="FL382" s="95"/>
      <c r="FM382" s="95"/>
      <c r="FN382" s="95"/>
      <c r="FO382" s="95"/>
      <c r="FP382" s="95"/>
      <c r="FQ382" s="95"/>
      <c r="FR382" s="95"/>
      <c r="FS382" s="95"/>
      <c r="FT382" s="95"/>
      <c r="FU382" s="95"/>
      <c r="FV382" s="95"/>
      <c r="FW382" s="95"/>
      <c r="FX382" s="95"/>
      <c r="FY382" s="95"/>
      <c r="FZ382" s="95"/>
      <c r="GA382" s="95"/>
      <c r="GB382" s="95"/>
      <c r="GC382" s="95"/>
      <c r="GD382" s="95"/>
      <c r="GE382" s="95"/>
      <c r="GF382" s="95"/>
      <c r="GG382" s="95"/>
      <c r="GH382" s="95"/>
      <c r="GI382" s="95"/>
      <c r="GJ382" s="95"/>
      <c r="GK382" s="95"/>
      <c r="GL382" s="95"/>
      <c r="GM382" s="95"/>
      <c r="GN382" s="95"/>
      <c r="GO382" s="95"/>
      <c r="GP382" s="95"/>
      <c r="GQ382" s="95"/>
      <c r="GR382" s="95"/>
      <c r="GS382" s="95"/>
      <c r="GT382" s="95"/>
      <c r="GU382" s="95"/>
      <c r="GV382" s="95"/>
      <c r="GW382" s="95"/>
      <c r="GX382" s="95"/>
      <c r="GY382" s="95"/>
      <c r="GZ382" s="95"/>
      <c r="HA382" s="95"/>
      <c r="HB382" s="95"/>
      <c r="HC382" s="95"/>
      <c r="HD382" s="95"/>
      <c r="HE382" s="95"/>
      <c r="HF382" s="95"/>
      <c r="HG382" s="95"/>
      <c r="HH382" s="95"/>
      <c r="HI382" s="95"/>
      <c r="HJ382" s="95"/>
      <c r="HK382" s="95"/>
      <c r="HL382" s="95"/>
      <c r="HM382" s="95"/>
      <c r="HN382" s="95"/>
      <c r="HO382" s="95"/>
      <c r="HP382" s="95"/>
      <c r="HQ382" s="95"/>
      <c r="HR382" s="95"/>
      <c r="HS382" s="95"/>
      <c r="HT382" s="95"/>
      <c r="HU382" s="95"/>
      <c r="HV382" s="95"/>
      <c r="HW382" s="95"/>
      <c r="HX382" s="95"/>
      <c r="HY382" s="95"/>
      <c r="HZ382" s="95"/>
    </row>
    <row r="383" spans="1:234" s="95" customFormat="1" ht="10.5" customHeight="1">
      <c r="A383" s="463" t="s">
        <v>64</v>
      </c>
      <c r="B383" s="465">
        <f>B381+1</f>
        <v>38823</v>
      </c>
      <c r="C383" s="293">
        <f>SUM(D383:J384)</f>
        <v>136</v>
      </c>
      <c r="D383" s="285">
        <v>35</v>
      </c>
      <c r="E383" s="96"/>
      <c r="F383" s="80"/>
      <c r="G383" s="80">
        <v>42</v>
      </c>
      <c r="H383" s="80"/>
      <c r="I383" s="80"/>
      <c r="J383" s="98"/>
      <c r="K383" s="28" t="s">
        <v>124</v>
      </c>
      <c r="L383" s="99">
        <v>9</v>
      </c>
      <c r="M383" s="82" t="s">
        <v>100</v>
      </c>
      <c r="N383" s="83">
        <v>13</v>
      </c>
      <c r="O383" s="213" t="s">
        <v>500</v>
      </c>
      <c r="P383" s="221"/>
      <c r="Q383" s="320">
        <f>SUM(R383:R384,T383:T384)+SUM(S383:S384)*1.5+SUM(U383:U384)/3+SUM(V383:V384)*0.6</f>
        <v>26</v>
      </c>
      <c r="R383" s="70"/>
      <c r="S383" s="70">
        <v>6</v>
      </c>
      <c r="T383" s="29">
        <v>6</v>
      </c>
      <c r="U383" s="29"/>
      <c r="V383" s="30"/>
      <c r="W383" s="28">
        <v>176</v>
      </c>
      <c r="X383" s="83">
        <v>184</v>
      </c>
      <c r="Y383" s="140"/>
      <c r="Z383" s="185">
        <v>5.9</v>
      </c>
      <c r="AA383" s="34"/>
      <c r="AB383" s="32">
        <v>35</v>
      </c>
      <c r="AC383" s="33">
        <v>42</v>
      </c>
      <c r="AD383" s="33"/>
      <c r="AE383" s="33"/>
      <c r="AF383" s="33"/>
      <c r="AG383" s="33"/>
      <c r="AH383" s="33"/>
      <c r="AI383" s="34"/>
      <c r="AJ383" s="30"/>
      <c r="AK383" s="180">
        <v>49</v>
      </c>
      <c r="AL383" s="185">
        <v>67</v>
      </c>
      <c r="AM383" s="33">
        <v>63</v>
      </c>
      <c r="AN383" s="351">
        <v>61</v>
      </c>
      <c r="AO383" s="34">
        <f>AN383-AK383</f>
        <v>12</v>
      </c>
      <c r="AP383" s="352"/>
      <c r="AQ383" s="491" t="s">
        <v>502</v>
      </c>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c r="DV383" s="59"/>
      <c r="DW383" s="59"/>
      <c r="DX383" s="59"/>
      <c r="DY383" s="59"/>
      <c r="DZ383" s="59"/>
      <c r="EA383" s="59"/>
      <c r="EB383" s="59"/>
      <c r="EC383" s="59"/>
      <c r="ED383" s="59"/>
      <c r="EE383" s="59"/>
      <c r="EF383" s="59"/>
      <c r="EG383" s="59"/>
      <c r="EH383" s="59"/>
      <c r="EI383" s="59"/>
      <c r="EJ383" s="59"/>
      <c r="EK383" s="59"/>
      <c r="EL383" s="59"/>
      <c r="EM383" s="59"/>
      <c r="EN383" s="59"/>
      <c r="EO383" s="59"/>
      <c r="EP383" s="59"/>
      <c r="EQ383" s="59"/>
      <c r="ER383" s="59"/>
      <c r="ES383" s="59"/>
      <c r="ET383" s="59"/>
      <c r="EU383" s="59"/>
      <c r="EV383" s="59"/>
      <c r="EW383" s="59"/>
      <c r="EX383" s="59"/>
      <c r="EY383" s="59"/>
      <c r="EZ383" s="59"/>
      <c r="FA383" s="59"/>
      <c r="FB383" s="59"/>
      <c r="FC383" s="59"/>
      <c r="FD383" s="59"/>
      <c r="FE383" s="59"/>
      <c r="FF383" s="59"/>
      <c r="FG383" s="59"/>
      <c r="FH383" s="59"/>
      <c r="FI383" s="59"/>
      <c r="FJ383" s="59"/>
      <c r="FK383" s="59"/>
      <c r="FL383" s="59"/>
      <c r="FM383" s="59"/>
      <c r="FN383" s="59"/>
      <c r="FO383" s="59"/>
      <c r="FP383" s="59"/>
      <c r="FQ383" s="59"/>
      <c r="FR383" s="59"/>
      <c r="FS383" s="59"/>
      <c r="FT383" s="59"/>
      <c r="FU383" s="59"/>
      <c r="FV383" s="59"/>
      <c r="FW383" s="59"/>
      <c r="FX383" s="59"/>
      <c r="FY383" s="59"/>
      <c r="FZ383" s="59"/>
      <c r="GA383" s="59"/>
      <c r="GB383" s="59"/>
      <c r="GC383" s="59"/>
      <c r="GD383" s="59"/>
      <c r="GE383" s="59"/>
      <c r="GF383" s="59"/>
      <c r="GG383" s="59"/>
      <c r="GH383" s="59"/>
      <c r="GI383" s="59"/>
      <c r="GJ383" s="59"/>
      <c r="GK383" s="59"/>
      <c r="GL383" s="59"/>
      <c r="GM383" s="59"/>
      <c r="GN383" s="59"/>
      <c r="GO383" s="59"/>
      <c r="GP383" s="59"/>
      <c r="GQ383" s="59"/>
      <c r="GR383" s="59"/>
      <c r="GS383" s="59"/>
      <c r="GT383" s="59"/>
      <c r="GU383" s="59"/>
      <c r="GV383" s="59"/>
      <c r="GW383" s="59"/>
      <c r="GX383" s="59"/>
      <c r="GY383" s="59"/>
      <c r="GZ383" s="59"/>
      <c r="HA383" s="59"/>
      <c r="HB383" s="59"/>
      <c r="HC383" s="59"/>
      <c r="HD383" s="59"/>
      <c r="HE383" s="59"/>
      <c r="HF383" s="59"/>
      <c r="HG383" s="59"/>
      <c r="HH383" s="59"/>
      <c r="HI383" s="59"/>
      <c r="HJ383" s="59"/>
      <c r="HK383" s="59"/>
      <c r="HL383" s="59"/>
      <c r="HM383" s="59"/>
      <c r="HN383" s="59"/>
      <c r="HO383" s="59"/>
      <c r="HP383" s="59"/>
      <c r="HQ383" s="59"/>
      <c r="HR383" s="59"/>
      <c r="HS383" s="59"/>
      <c r="HT383" s="59"/>
      <c r="HU383" s="59"/>
      <c r="HV383" s="59"/>
      <c r="HW383" s="59"/>
      <c r="HX383" s="59"/>
      <c r="HY383" s="59"/>
      <c r="HZ383" s="59"/>
    </row>
    <row r="384" spans="1:43" ht="10.5" customHeight="1" thickBot="1">
      <c r="A384" s="464"/>
      <c r="B384" s="466"/>
      <c r="C384" s="296"/>
      <c r="D384" s="285">
        <v>59</v>
      </c>
      <c r="E384" s="96"/>
      <c r="J384" s="98"/>
      <c r="K384" s="28" t="s">
        <v>133</v>
      </c>
      <c r="L384" s="99">
        <v>9</v>
      </c>
      <c r="M384" s="82" t="s">
        <v>97</v>
      </c>
      <c r="N384" s="83">
        <v>19</v>
      </c>
      <c r="O384" s="211" t="s">
        <v>29</v>
      </c>
      <c r="Q384" s="318"/>
      <c r="T384" s="29">
        <v>11</v>
      </c>
      <c r="W384" s="28">
        <v>126</v>
      </c>
      <c r="AB384" s="32">
        <v>59</v>
      </c>
      <c r="AJ384" s="30">
        <v>8</v>
      </c>
      <c r="AQ384" s="492"/>
    </row>
    <row r="385" spans="1:234" ht="10.5" customHeight="1" thickBot="1">
      <c r="A385" s="471">
        <f>IF(A369=52,1,A369+1)</f>
        <v>15</v>
      </c>
      <c r="B385" s="472"/>
      <c r="C385" s="299">
        <f>(C386/60-ROUNDDOWN(C386/60,0))/100*60+ROUNDDOWN(C386/60,0)</f>
        <v>9.25</v>
      </c>
      <c r="D385" s="300">
        <f>(D386/60-ROUNDDOWN(D386/60,0))/100*60+ROUNDDOWN(D386/60,0)</f>
        <v>8.200000000000001</v>
      </c>
      <c r="E385" s="301">
        <f aca="true" t="shared" si="117" ref="E385:J385">(E386/60-ROUNDDOWN(E386/60,0))/100*60+ROUNDDOWN(E386/60,0)</f>
        <v>0.08</v>
      </c>
      <c r="F385" s="301">
        <f t="shared" si="117"/>
        <v>0.03</v>
      </c>
      <c r="G385" s="301">
        <f t="shared" si="117"/>
        <v>0.41999999999999993</v>
      </c>
      <c r="H385" s="301">
        <f t="shared" si="117"/>
        <v>0.04</v>
      </c>
      <c r="I385" s="301">
        <f t="shared" si="117"/>
        <v>0.08</v>
      </c>
      <c r="J385" s="301">
        <f t="shared" si="117"/>
        <v>0</v>
      </c>
      <c r="K385" s="226"/>
      <c r="L385" s="227">
        <f>2*COUNTA(L371:L384)-COUNT(L371:L384)</f>
        <v>8</v>
      </c>
      <c r="M385" s="228"/>
      <c r="N385" s="229"/>
      <c r="O385" s="475"/>
      <c r="P385" s="476"/>
      <c r="Q385" s="321">
        <f aca="true" t="shared" si="118" ref="Q385:V385">SUM(Q371:Q384)</f>
        <v>105.5</v>
      </c>
      <c r="R385" s="230">
        <f t="shared" si="118"/>
        <v>0</v>
      </c>
      <c r="S385" s="230">
        <f t="shared" si="118"/>
        <v>11</v>
      </c>
      <c r="T385" s="230">
        <f t="shared" si="118"/>
        <v>89</v>
      </c>
      <c r="U385" s="230">
        <f t="shared" si="118"/>
        <v>0</v>
      </c>
      <c r="V385" s="230">
        <f t="shared" si="118"/>
        <v>0</v>
      </c>
      <c r="W385" s="226"/>
      <c r="X385" s="229"/>
      <c r="Y385" s="231"/>
      <c r="Z385" s="312">
        <f>COUNT(Z371:Z384)</f>
        <v>1</v>
      </c>
      <c r="AA385" s="313">
        <f>COUNT(AA371:AA384)</f>
        <v>1</v>
      </c>
      <c r="AB385" s="300">
        <f aca="true" t="shared" si="119" ref="AB385:AI385">(AB386/60-ROUNDDOWN(AB386/60,0))/100*60+ROUNDDOWN(AB386/60,0)</f>
        <v>7.5600000000000005</v>
      </c>
      <c r="AC385" s="300">
        <f t="shared" si="119"/>
        <v>1.24</v>
      </c>
      <c r="AD385" s="300">
        <f t="shared" si="119"/>
        <v>0</v>
      </c>
      <c r="AE385" s="300">
        <f t="shared" si="119"/>
        <v>0</v>
      </c>
      <c r="AF385" s="300">
        <f t="shared" si="119"/>
        <v>0</v>
      </c>
      <c r="AG385" s="300">
        <f t="shared" si="119"/>
        <v>0</v>
      </c>
      <c r="AH385" s="300">
        <f t="shared" si="119"/>
        <v>0.049999999999999996</v>
      </c>
      <c r="AI385" s="448">
        <f t="shared" si="119"/>
        <v>0</v>
      </c>
      <c r="AJ385" s="317">
        <f>IF(COUNT(AJ371:AJ384)=0,0,SUM(AJ371:AJ384)/COUNTA(AK373:AK384,AK387:AK388))</f>
        <v>8</v>
      </c>
      <c r="AK385" s="231">
        <f>IF(COUNT(AK371:AK384)=0,"",AVERAGE(AK371:AK384))</f>
        <v>49.42857142857143</v>
      </c>
      <c r="AL385" s="231">
        <f>IF(COUNT(AL371:AL384)=0,"",AVERAGE(AL371:AL384))</f>
        <v>65.66666666666667</v>
      </c>
      <c r="AM385" s="231">
        <f>IF(COUNT(AM371:AM384)=0,"",AVERAGE(AM371:AM384))</f>
        <v>61.833333333333336</v>
      </c>
      <c r="AN385" s="231">
        <f>IF(COUNT(AN371:AN384)=0,"",AVERAGE(AN371:AN384))</f>
        <v>64</v>
      </c>
      <c r="AO385" s="231">
        <f>IF(COUNT(AO371:AO384)=0,"",AVERAGE(AO371:AO384))</f>
        <v>14.571428571428571</v>
      </c>
      <c r="AP385" s="342">
        <f>SUM(AP371:AP384)</f>
        <v>0</v>
      </c>
      <c r="AQ385" s="367"/>
      <c r="AR385" s="232"/>
      <c r="AS385" s="232"/>
      <c r="AT385" s="232"/>
      <c r="AU385" s="232"/>
      <c r="AV385" s="232"/>
      <c r="AW385" s="232"/>
      <c r="AX385" s="232"/>
      <c r="AY385" s="232"/>
      <c r="AZ385" s="232"/>
      <c r="BA385" s="232"/>
      <c r="BB385" s="232"/>
      <c r="BC385" s="232"/>
      <c r="BD385" s="232"/>
      <c r="BE385" s="232"/>
      <c r="BF385" s="232"/>
      <c r="BG385" s="232"/>
      <c r="BH385" s="232"/>
      <c r="BI385" s="232"/>
      <c r="BJ385" s="232"/>
      <c r="BK385" s="232"/>
      <c r="BL385" s="232"/>
      <c r="BM385" s="232"/>
      <c r="BN385" s="232"/>
      <c r="BO385" s="232"/>
      <c r="BP385" s="232"/>
      <c r="BQ385" s="232"/>
      <c r="BR385" s="232"/>
      <c r="BS385" s="232"/>
      <c r="BT385" s="232"/>
      <c r="BU385" s="232"/>
      <c r="BV385" s="232"/>
      <c r="BW385" s="232"/>
      <c r="BX385" s="232"/>
      <c r="BY385" s="232"/>
      <c r="BZ385" s="232"/>
      <c r="CA385" s="232"/>
      <c r="CB385" s="232"/>
      <c r="CC385" s="232"/>
      <c r="CD385" s="232"/>
      <c r="CE385" s="232"/>
      <c r="CF385" s="232"/>
      <c r="CG385" s="232"/>
      <c r="CH385" s="232"/>
      <c r="CI385" s="232"/>
      <c r="CJ385" s="232"/>
      <c r="CK385" s="232"/>
      <c r="CL385" s="232"/>
      <c r="CM385" s="232"/>
      <c r="CN385" s="232"/>
      <c r="CO385" s="232"/>
      <c r="CP385" s="232"/>
      <c r="CQ385" s="232"/>
      <c r="CR385" s="232"/>
      <c r="CS385" s="232"/>
      <c r="CT385" s="232"/>
      <c r="CU385" s="232"/>
      <c r="CV385" s="232"/>
      <c r="CW385" s="232"/>
      <c r="CX385" s="232"/>
      <c r="CY385" s="232"/>
      <c r="CZ385" s="232"/>
      <c r="DA385" s="232"/>
      <c r="DB385" s="232"/>
      <c r="DC385" s="232"/>
      <c r="DD385" s="232"/>
      <c r="DE385" s="232"/>
      <c r="DF385" s="232"/>
      <c r="DG385" s="232"/>
      <c r="DH385" s="232"/>
      <c r="DI385" s="232"/>
      <c r="DJ385" s="232"/>
      <c r="DK385" s="232"/>
      <c r="DL385" s="232"/>
      <c r="DM385" s="232"/>
      <c r="DN385" s="232"/>
      <c r="DO385" s="232"/>
      <c r="DP385" s="232"/>
      <c r="DQ385" s="232"/>
      <c r="DR385" s="232"/>
      <c r="DS385" s="232"/>
      <c r="DT385" s="232"/>
      <c r="DU385" s="232"/>
      <c r="DV385" s="232"/>
      <c r="DW385" s="232"/>
      <c r="DX385" s="232"/>
      <c r="DY385" s="232"/>
      <c r="DZ385" s="232"/>
      <c r="EA385" s="232"/>
      <c r="EB385" s="232"/>
      <c r="EC385" s="232"/>
      <c r="ED385" s="232"/>
      <c r="EE385" s="232"/>
      <c r="EF385" s="232"/>
      <c r="EG385" s="232"/>
      <c r="EH385" s="232"/>
      <c r="EI385" s="232"/>
      <c r="EJ385" s="232"/>
      <c r="EK385" s="232"/>
      <c r="EL385" s="232"/>
      <c r="EM385" s="232"/>
      <c r="EN385" s="232"/>
      <c r="EO385" s="232"/>
      <c r="EP385" s="232"/>
      <c r="EQ385" s="232"/>
      <c r="ER385" s="232"/>
      <c r="ES385" s="232"/>
      <c r="ET385" s="232"/>
      <c r="EU385" s="232"/>
      <c r="EV385" s="232"/>
      <c r="EW385" s="232"/>
      <c r="EX385" s="232"/>
      <c r="EY385" s="232"/>
      <c r="EZ385" s="232"/>
      <c r="FA385" s="232"/>
      <c r="FB385" s="232"/>
      <c r="FC385" s="232"/>
      <c r="FD385" s="232"/>
      <c r="FE385" s="232"/>
      <c r="FF385" s="232"/>
      <c r="FG385" s="232"/>
      <c r="FH385" s="232"/>
      <c r="FI385" s="232"/>
      <c r="FJ385" s="232"/>
      <c r="FK385" s="232"/>
      <c r="FL385" s="232"/>
      <c r="FM385" s="232"/>
      <c r="FN385" s="232"/>
      <c r="FO385" s="232"/>
      <c r="FP385" s="232"/>
      <c r="FQ385" s="232"/>
      <c r="FR385" s="232"/>
      <c r="FS385" s="232"/>
      <c r="FT385" s="232"/>
      <c r="FU385" s="232"/>
      <c r="FV385" s="232"/>
      <c r="FW385" s="232"/>
      <c r="FX385" s="232"/>
      <c r="FY385" s="232"/>
      <c r="FZ385" s="232"/>
      <c r="GA385" s="232"/>
      <c r="GB385" s="232"/>
      <c r="GC385" s="232"/>
      <c r="GD385" s="232"/>
      <c r="GE385" s="232"/>
      <c r="GF385" s="232"/>
      <c r="GG385" s="232"/>
      <c r="GH385" s="232"/>
      <c r="GI385" s="232"/>
      <c r="GJ385" s="232"/>
      <c r="GK385" s="232"/>
      <c r="GL385" s="232"/>
      <c r="GM385" s="232"/>
      <c r="GN385" s="232"/>
      <c r="GO385" s="232"/>
      <c r="GP385" s="232"/>
      <c r="GQ385" s="232"/>
      <c r="GR385" s="232"/>
      <c r="GS385" s="232"/>
      <c r="GT385" s="232"/>
      <c r="GU385" s="232"/>
      <c r="GV385" s="232"/>
      <c r="GW385" s="232"/>
      <c r="GX385" s="232"/>
      <c r="GY385" s="232"/>
      <c r="GZ385" s="232"/>
      <c r="HA385" s="232"/>
      <c r="HB385" s="232"/>
      <c r="HC385" s="232"/>
      <c r="HD385" s="232"/>
      <c r="HE385" s="232"/>
      <c r="HF385" s="232"/>
      <c r="HG385" s="232"/>
      <c r="HH385" s="232"/>
      <c r="HI385" s="232"/>
      <c r="HJ385" s="232"/>
      <c r="HK385" s="232"/>
      <c r="HL385" s="232"/>
      <c r="HM385" s="232"/>
      <c r="HN385" s="232"/>
      <c r="HO385" s="232"/>
      <c r="HP385" s="232"/>
      <c r="HQ385" s="232"/>
      <c r="HR385" s="232"/>
      <c r="HS385" s="232"/>
      <c r="HT385" s="232"/>
      <c r="HU385" s="232"/>
      <c r="HV385" s="232"/>
      <c r="HW385" s="232"/>
      <c r="HX385" s="232"/>
      <c r="HY385" s="232"/>
      <c r="HZ385" s="232"/>
    </row>
    <row r="386" spans="1:234" s="232" customFormat="1" ht="10.5" customHeight="1" thickBot="1">
      <c r="A386" s="473"/>
      <c r="B386" s="474"/>
      <c r="C386" s="297">
        <f>SUM(C371:C384)</f>
        <v>565</v>
      </c>
      <c r="D386" s="288">
        <f>SUM(D371:D384)</f>
        <v>500</v>
      </c>
      <c r="E386" s="233">
        <f aca="true" t="shared" si="120" ref="E386:J386">SUM(E371:E384)</f>
        <v>8</v>
      </c>
      <c r="F386" s="233">
        <f t="shared" si="120"/>
        <v>3</v>
      </c>
      <c r="G386" s="233">
        <f t="shared" si="120"/>
        <v>42</v>
      </c>
      <c r="H386" s="233">
        <f t="shared" si="120"/>
        <v>4</v>
      </c>
      <c r="I386" s="233">
        <f t="shared" si="120"/>
        <v>8</v>
      </c>
      <c r="J386" s="233">
        <f t="shared" si="120"/>
        <v>0</v>
      </c>
      <c r="K386" s="234"/>
      <c r="L386" s="235"/>
      <c r="M386" s="236"/>
      <c r="N386" s="237"/>
      <c r="O386" s="477"/>
      <c r="P386" s="478"/>
      <c r="Q386" s="238">
        <f>IF(C386=0,"",Q385/C386*60)</f>
        <v>11.20353982300885</v>
      </c>
      <c r="R386" s="239"/>
      <c r="S386" s="239"/>
      <c r="T386" s="240"/>
      <c r="U386" s="240"/>
      <c r="V386" s="235"/>
      <c r="W386" s="234"/>
      <c r="X386" s="237"/>
      <c r="Y386" s="241"/>
      <c r="Z386" s="314">
        <f>SUM(Z371:Z384)</f>
        <v>5.9</v>
      </c>
      <c r="AA386" s="315">
        <f>SUM(AA371:AA384)</f>
        <v>5</v>
      </c>
      <c r="AB386" s="288">
        <f>SUM(AB371:AB384)</f>
        <v>476</v>
      </c>
      <c r="AC386" s="288">
        <f aca="true" t="shared" si="121" ref="AC386:AI386">SUM(AC371:AC384)</f>
        <v>84</v>
      </c>
      <c r="AD386" s="288">
        <f t="shared" si="121"/>
        <v>0</v>
      </c>
      <c r="AE386" s="288">
        <f t="shared" si="121"/>
        <v>0</v>
      </c>
      <c r="AF386" s="288">
        <f t="shared" si="121"/>
        <v>0</v>
      </c>
      <c r="AG386" s="288">
        <f t="shared" si="121"/>
        <v>0</v>
      </c>
      <c r="AH386" s="288">
        <f t="shared" si="121"/>
        <v>5</v>
      </c>
      <c r="AI386" s="449">
        <f t="shared" si="121"/>
        <v>0</v>
      </c>
      <c r="AJ386" s="235"/>
      <c r="AK386" s="241"/>
      <c r="AL386" s="314"/>
      <c r="AM386" s="343"/>
      <c r="AN386" s="343"/>
      <c r="AO386" s="315"/>
      <c r="AP386" s="344"/>
      <c r="AQ386" s="368"/>
      <c r="AR386" s="242"/>
      <c r="AS386" s="242"/>
      <c r="AT386" s="242"/>
      <c r="AU386" s="242"/>
      <c r="AV386" s="242"/>
      <c r="AW386" s="242"/>
      <c r="AX386" s="242"/>
      <c r="AY386" s="242"/>
      <c r="AZ386" s="242"/>
      <c r="BA386" s="242"/>
      <c r="BB386" s="242"/>
      <c r="BC386" s="242"/>
      <c r="BD386" s="242"/>
      <c r="BE386" s="242"/>
      <c r="BF386" s="242"/>
      <c r="BG386" s="242"/>
      <c r="BH386" s="242"/>
      <c r="BI386" s="242"/>
      <c r="BJ386" s="242"/>
      <c r="BK386" s="242"/>
      <c r="BL386" s="242"/>
      <c r="BM386" s="242"/>
      <c r="BN386" s="242"/>
      <c r="BO386" s="242"/>
      <c r="BP386" s="242"/>
      <c r="BQ386" s="242"/>
      <c r="BR386" s="242"/>
      <c r="BS386" s="242"/>
      <c r="BT386" s="242"/>
      <c r="BU386" s="242"/>
      <c r="BV386" s="242"/>
      <c r="BW386" s="242"/>
      <c r="BX386" s="242"/>
      <c r="BY386" s="242"/>
      <c r="BZ386" s="242"/>
      <c r="CA386" s="242"/>
      <c r="CB386" s="242"/>
      <c r="CC386" s="242"/>
      <c r="CD386" s="242"/>
      <c r="CE386" s="242"/>
      <c r="CF386" s="242"/>
      <c r="CG386" s="242"/>
      <c r="CH386" s="242"/>
      <c r="CI386" s="242"/>
      <c r="CJ386" s="242"/>
      <c r="CK386" s="242"/>
      <c r="CL386" s="242"/>
      <c r="CM386" s="242"/>
      <c r="CN386" s="242"/>
      <c r="CO386" s="242"/>
      <c r="CP386" s="242"/>
      <c r="CQ386" s="242"/>
      <c r="CR386" s="242"/>
      <c r="CS386" s="242"/>
      <c r="CT386" s="242"/>
      <c r="CU386" s="242"/>
      <c r="CV386" s="242"/>
      <c r="CW386" s="242"/>
      <c r="CX386" s="242"/>
      <c r="CY386" s="242"/>
      <c r="CZ386" s="242"/>
      <c r="DA386" s="242"/>
      <c r="DB386" s="242"/>
      <c r="DC386" s="242"/>
      <c r="DD386" s="242"/>
      <c r="DE386" s="242"/>
      <c r="DF386" s="242"/>
      <c r="DG386" s="242"/>
      <c r="DH386" s="242"/>
      <c r="DI386" s="242"/>
      <c r="DJ386" s="242"/>
      <c r="DK386" s="242"/>
      <c r="DL386" s="242"/>
      <c r="DM386" s="242"/>
      <c r="DN386" s="242"/>
      <c r="DO386" s="242"/>
      <c r="DP386" s="242"/>
      <c r="DQ386" s="242"/>
      <c r="DR386" s="242"/>
      <c r="DS386" s="242"/>
      <c r="DT386" s="242"/>
      <c r="DU386" s="242"/>
      <c r="DV386" s="242"/>
      <c r="DW386" s="242"/>
      <c r="DX386" s="242"/>
      <c r="DY386" s="242"/>
      <c r="DZ386" s="242"/>
      <c r="EA386" s="242"/>
      <c r="EB386" s="242"/>
      <c r="EC386" s="242"/>
      <c r="ED386" s="242"/>
      <c r="EE386" s="242"/>
      <c r="EF386" s="242"/>
      <c r="EG386" s="242"/>
      <c r="EH386" s="242"/>
      <c r="EI386" s="242"/>
      <c r="EJ386" s="242"/>
      <c r="EK386" s="242"/>
      <c r="EL386" s="242"/>
      <c r="EM386" s="242"/>
      <c r="EN386" s="242"/>
      <c r="EO386" s="242"/>
      <c r="EP386" s="242"/>
      <c r="EQ386" s="242"/>
      <c r="ER386" s="242"/>
      <c r="ES386" s="242"/>
      <c r="ET386" s="242"/>
      <c r="EU386" s="242"/>
      <c r="EV386" s="242"/>
      <c r="EW386" s="242"/>
      <c r="EX386" s="242"/>
      <c r="EY386" s="242"/>
      <c r="EZ386" s="242"/>
      <c r="FA386" s="242"/>
      <c r="FB386" s="242"/>
      <c r="FC386" s="242"/>
      <c r="FD386" s="242"/>
      <c r="FE386" s="242"/>
      <c r="FF386" s="242"/>
      <c r="FG386" s="242"/>
      <c r="FH386" s="242"/>
      <c r="FI386" s="242"/>
      <c r="FJ386" s="242"/>
      <c r="FK386" s="242"/>
      <c r="FL386" s="242"/>
      <c r="FM386" s="242"/>
      <c r="FN386" s="242"/>
      <c r="FO386" s="242"/>
      <c r="FP386" s="242"/>
      <c r="FQ386" s="242"/>
      <c r="FR386" s="242"/>
      <c r="FS386" s="242"/>
      <c r="FT386" s="242"/>
      <c r="FU386" s="242"/>
      <c r="FV386" s="242"/>
      <c r="FW386" s="242"/>
      <c r="FX386" s="242"/>
      <c r="FY386" s="242"/>
      <c r="FZ386" s="242"/>
      <c r="GA386" s="242"/>
      <c r="GB386" s="242"/>
      <c r="GC386" s="242"/>
      <c r="GD386" s="242"/>
      <c r="GE386" s="242"/>
      <c r="GF386" s="242"/>
      <c r="GG386" s="242"/>
      <c r="GH386" s="242"/>
      <c r="GI386" s="242"/>
      <c r="GJ386" s="242"/>
      <c r="GK386" s="242"/>
      <c r="GL386" s="242"/>
      <c r="GM386" s="242"/>
      <c r="GN386" s="242"/>
      <c r="GO386" s="242"/>
      <c r="GP386" s="242"/>
      <c r="GQ386" s="242"/>
      <c r="GR386" s="242"/>
      <c r="GS386" s="242"/>
      <c r="GT386" s="242"/>
      <c r="GU386" s="242"/>
      <c r="GV386" s="242"/>
      <c r="GW386" s="242"/>
      <c r="GX386" s="242"/>
      <c r="GY386" s="242"/>
      <c r="GZ386" s="242"/>
      <c r="HA386" s="242"/>
      <c r="HB386" s="242"/>
      <c r="HC386" s="242"/>
      <c r="HD386" s="242"/>
      <c r="HE386" s="242"/>
      <c r="HF386" s="242"/>
      <c r="HG386" s="242"/>
      <c r="HH386" s="242"/>
      <c r="HI386" s="242"/>
      <c r="HJ386" s="242"/>
      <c r="HK386" s="242"/>
      <c r="HL386" s="242"/>
      <c r="HM386" s="242"/>
      <c r="HN386" s="242"/>
      <c r="HO386" s="242"/>
      <c r="HP386" s="242"/>
      <c r="HQ386" s="242"/>
      <c r="HR386" s="242"/>
      <c r="HS386" s="242"/>
      <c r="HT386" s="242"/>
      <c r="HU386" s="242"/>
      <c r="HV386" s="242"/>
      <c r="HW386" s="242"/>
      <c r="HX386" s="242"/>
      <c r="HY386" s="242"/>
      <c r="HZ386" s="242"/>
    </row>
    <row r="387" spans="1:234" s="242" customFormat="1" ht="10.5" customHeight="1" thickBot="1">
      <c r="A387" s="469" t="s">
        <v>51</v>
      </c>
      <c r="B387" s="470">
        <f>B383+1</f>
        <v>38824</v>
      </c>
      <c r="C387" s="293">
        <f>SUM(D387:J388)</f>
        <v>112</v>
      </c>
      <c r="D387" s="284">
        <v>112</v>
      </c>
      <c r="E387" s="80"/>
      <c r="F387" s="80"/>
      <c r="G387" s="80"/>
      <c r="H387" s="80"/>
      <c r="I387" s="80"/>
      <c r="J387" s="81"/>
      <c r="K387" s="28" t="s">
        <v>98</v>
      </c>
      <c r="L387" s="30">
        <v>9</v>
      </c>
      <c r="M387" s="82" t="s">
        <v>100</v>
      </c>
      <c r="N387" s="83">
        <v>11</v>
      </c>
      <c r="O387" s="214" t="s">
        <v>29</v>
      </c>
      <c r="P387" s="223"/>
      <c r="Q387" s="318">
        <f>SUM(R387:R388,T387:T388)+SUM(S387:S388)*1.5+SUM(U387:U388)/3+SUM(V387:V388)*0.6</f>
        <v>22</v>
      </c>
      <c r="R387" s="70"/>
      <c r="S387" s="70"/>
      <c r="T387" s="29">
        <v>22</v>
      </c>
      <c r="U387" s="29"/>
      <c r="V387" s="30"/>
      <c r="W387" s="28">
        <v>125</v>
      </c>
      <c r="X387" s="83"/>
      <c r="Y387" s="140"/>
      <c r="Z387" s="185"/>
      <c r="AA387" s="34"/>
      <c r="AB387" s="32">
        <v>112</v>
      </c>
      <c r="AC387" s="33"/>
      <c r="AD387" s="33"/>
      <c r="AE387" s="33"/>
      <c r="AF387" s="33"/>
      <c r="AG387" s="33"/>
      <c r="AH387" s="33"/>
      <c r="AI387" s="34"/>
      <c r="AJ387" s="30"/>
      <c r="AK387" s="180">
        <v>55</v>
      </c>
      <c r="AL387" s="185">
        <v>75</v>
      </c>
      <c r="AM387" s="33">
        <v>76</v>
      </c>
      <c r="AN387" s="351">
        <v>69</v>
      </c>
      <c r="AO387" s="34">
        <f>AN387-AK387</f>
        <v>14</v>
      </c>
      <c r="AP387" s="352"/>
      <c r="AQ387" s="489" t="s">
        <v>179</v>
      </c>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c r="EC387" s="59"/>
      <c r="ED387" s="59"/>
      <c r="EE387" s="59"/>
      <c r="EF387" s="59"/>
      <c r="EG387" s="59"/>
      <c r="EH387" s="59"/>
      <c r="EI387" s="59"/>
      <c r="EJ387" s="59"/>
      <c r="EK387" s="59"/>
      <c r="EL387" s="59"/>
      <c r="EM387" s="59"/>
      <c r="EN387" s="59"/>
      <c r="EO387" s="59"/>
      <c r="EP387" s="59"/>
      <c r="EQ387" s="59"/>
      <c r="ER387" s="59"/>
      <c r="ES387" s="59"/>
      <c r="ET387" s="59"/>
      <c r="EU387" s="59"/>
      <c r="EV387" s="59"/>
      <c r="EW387" s="59"/>
      <c r="EX387" s="59"/>
      <c r="EY387" s="59"/>
      <c r="EZ387" s="59"/>
      <c r="FA387" s="59"/>
      <c r="FB387" s="59"/>
      <c r="FC387" s="59"/>
      <c r="FD387" s="59"/>
      <c r="FE387" s="59"/>
      <c r="FF387" s="59"/>
      <c r="FG387" s="59"/>
      <c r="FH387" s="59"/>
      <c r="FI387" s="59"/>
      <c r="FJ387" s="59"/>
      <c r="FK387" s="59"/>
      <c r="FL387" s="59"/>
      <c r="FM387" s="59"/>
      <c r="FN387" s="59"/>
      <c r="FO387" s="59"/>
      <c r="FP387" s="59"/>
      <c r="FQ387" s="59"/>
      <c r="FR387" s="59"/>
      <c r="FS387" s="59"/>
      <c r="FT387" s="59"/>
      <c r="FU387" s="59"/>
      <c r="FV387" s="59"/>
      <c r="FW387" s="59"/>
      <c r="FX387" s="59"/>
      <c r="FY387" s="59"/>
      <c r="FZ387" s="59"/>
      <c r="GA387" s="59"/>
      <c r="GB387" s="59"/>
      <c r="GC387" s="59"/>
      <c r="GD387" s="59"/>
      <c r="GE387" s="59"/>
      <c r="GF387" s="59"/>
      <c r="GG387" s="59"/>
      <c r="GH387" s="59"/>
      <c r="GI387" s="59"/>
      <c r="GJ387" s="59"/>
      <c r="GK387" s="59"/>
      <c r="GL387" s="59"/>
      <c r="GM387" s="59"/>
      <c r="GN387" s="59"/>
      <c r="GO387" s="59"/>
      <c r="GP387" s="59"/>
      <c r="GQ387" s="59"/>
      <c r="GR387" s="59"/>
      <c r="GS387" s="59"/>
      <c r="GT387" s="59"/>
      <c r="GU387" s="59"/>
      <c r="GV387" s="59"/>
      <c r="GW387" s="59"/>
      <c r="GX387" s="59"/>
      <c r="GY387" s="59"/>
      <c r="GZ387" s="59"/>
      <c r="HA387" s="59"/>
      <c r="HB387" s="59"/>
      <c r="HC387" s="59"/>
      <c r="HD387" s="59"/>
      <c r="HE387" s="59"/>
      <c r="HF387" s="59"/>
      <c r="HG387" s="59"/>
      <c r="HH387" s="59"/>
      <c r="HI387" s="59"/>
      <c r="HJ387" s="59"/>
      <c r="HK387" s="59"/>
      <c r="HL387" s="59"/>
      <c r="HM387" s="59"/>
      <c r="HN387" s="59"/>
      <c r="HO387" s="59"/>
      <c r="HP387" s="59"/>
      <c r="HQ387" s="59"/>
      <c r="HR387" s="59"/>
      <c r="HS387" s="59"/>
      <c r="HT387" s="59"/>
      <c r="HU387" s="59"/>
      <c r="HV387" s="59"/>
      <c r="HW387" s="59"/>
      <c r="HX387" s="59"/>
      <c r="HY387" s="59"/>
      <c r="HZ387" s="59"/>
    </row>
    <row r="388" spans="1:234" ht="10.5" customHeight="1">
      <c r="A388" s="467"/>
      <c r="B388" s="468"/>
      <c r="C388" s="292"/>
      <c r="D388" s="283"/>
      <c r="E388" s="87"/>
      <c r="F388" s="87"/>
      <c r="G388" s="87"/>
      <c r="H388" s="87"/>
      <c r="I388" s="87"/>
      <c r="J388" s="88"/>
      <c r="K388" s="89"/>
      <c r="L388" s="90"/>
      <c r="M388" s="91"/>
      <c r="N388" s="92"/>
      <c r="O388" s="215"/>
      <c r="P388" s="224"/>
      <c r="Q388" s="319"/>
      <c r="R388" s="93"/>
      <c r="S388" s="93"/>
      <c r="T388" s="94"/>
      <c r="U388" s="94"/>
      <c r="V388" s="90"/>
      <c r="W388" s="89"/>
      <c r="X388" s="92"/>
      <c r="Y388" s="182"/>
      <c r="Z388" s="184"/>
      <c r="AA388" s="306"/>
      <c r="AB388" s="442"/>
      <c r="AC388" s="349"/>
      <c r="AD388" s="349"/>
      <c r="AE388" s="349"/>
      <c r="AF388" s="349"/>
      <c r="AG388" s="349"/>
      <c r="AH388" s="349"/>
      <c r="AI388" s="306"/>
      <c r="AJ388" s="90">
        <v>8</v>
      </c>
      <c r="AK388" s="182"/>
      <c r="AL388" s="184"/>
      <c r="AM388" s="349"/>
      <c r="AN388" s="349"/>
      <c r="AO388" s="306"/>
      <c r="AP388" s="350"/>
      <c r="AQ388" s="490"/>
      <c r="AR388" s="95"/>
      <c r="AS388" s="95"/>
      <c r="AT388" s="95"/>
      <c r="AU388" s="95"/>
      <c r="AV388" s="95"/>
      <c r="AW388" s="95"/>
      <c r="AX388" s="95"/>
      <c r="AY388" s="95"/>
      <c r="AZ388" s="95"/>
      <c r="BA388" s="95"/>
      <c r="BB388" s="95"/>
      <c r="BC388" s="95"/>
      <c r="BD388" s="95"/>
      <c r="BE388" s="95"/>
      <c r="BF388" s="95"/>
      <c r="BG388" s="95"/>
      <c r="BH388" s="95"/>
      <c r="BI388" s="95"/>
      <c r="BJ388" s="95"/>
      <c r="BK388" s="95"/>
      <c r="BL388" s="95"/>
      <c r="BM388" s="95"/>
      <c r="BN388" s="95"/>
      <c r="BO388" s="95"/>
      <c r="BP388" s="95"/>
      <c r="BQ388" s="95"/>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5"/>
      <c r="DZ388" s="95"/>
      <c r="EA388" s="95"/>
      <c r="EB388" s="95"/>
      <c r="EC388" s="95"/>
      <c r="ED388" s="95"/>
      <c r="EE388" s="95"/>
      <c r="EF388" s="95"/>
      <c r="EG388" s="95"/>
      <c r="EH388" s="95"/>
      <c r="EI388" s="95"/>
      <c r="EJ388" s="95"/>
      <c r="EK388" s="95"/>
      <c r="EL388" s="95"/>
      <c r="EM388" s="95"/>
      <c r="EN388" s="95"/>
      <c r="EO388" s="95"/>
      <c r="EP388" s="95"/>
      <c r="EQ388" s="95"/>
      <c r="ER388" s="95"/>
      <c r="ES388" s="95"/>
      <c r="ET388" s="95"/>
      <c r="EU388" s="95"/>
      <c r="EV388" s="95"/>
      <c r="EW388" s="95"/>
      <c r="EX388" s="95"/>
      <c r="EY388" s="95"/>
      <c r="EZ388" s="95"/>
      <c r="FA388" s="95"/>
      <c r="FB388" s="95"/>
      <c r="FC388" s="95"/>
      <c r="FD388" s="95"/>
      <c r="FE388" s="95"/>
      <c r="FF388" s="95"/>
      <c r="FG388" s="95"/>
      <c r="FH388" s="95"/>
      <c r="FI388" s="95"/>
      <c r="FJ388" s="95"/>
      <c r="FK388" s="95"/>
      <c r="FL388" s="95"/>
      <c r="FM388" s="95"/>
      <c r="FN388" s="95"/>
      <c r="FO388" s="95"/>
      <c r="FP388" s="95"/>
      <c r="FQ388" s="95"/>
      <c r="FR388" s="95"/>
      <c r="FS388" s="95"/>
      <c r="FT388" s="95"/>
      <c r="FU388" s="95"/>
      <c r="FV388" s="95"/>
      <c r="FW388" s="95"/>
      <c r="FX388" s="95"/>
      <c r="FY388" s="95"/>
      <c r="FZ388" s="95"/>
      <c r="GA388" s="95"/>
      <c r="GB388" s="95"/>
      <c r="GC388" s="95"/>
      <c r="GD388" s="95"/>
      <c r="GE388" s="95"/>
      <c r="GF388" s="95"/>
      <c r="GG388" s="95"/>
      <c r="GH388" s="95"/>
      <c r="GI388" s="95"/>
      <c r="GJ388" s="95"/>
      <c r="GK388" s="95"/>
      <c r="GL388" s="95"/>
      <c r="GM388" s="95"/>
      <c r="GN388" s="95"/>
      <c r="GO388" s="95"/>
      <c r="GP388" s="95"/>
      <c r="GQ388" s="95"/>
      <c r="GR388" s="95"/>
      <c r="GS388" s="95"/>
      <c r="GT388" s="95"/>
      <c r="GU388" s="95"/>
      <c r="GV388" s="95"/>
      <c r="GW388" s="95"/>
      <c r="GX388" s="95"/>
      <c r="GY388" s="95"/>
      <c r="GZ388" s="95"/>
      <c r="HA388" s="95"/>
      <c r="HB388" s="95"/>
      <c r="HC388" s="95"/>
      <c r="HD388" s="95"/>
      <c r="HE388" s="95"/>
      <c r="HF388" s="95"/>
      <c r="HG388" s="95"/>
      <c r="HH388" s="95"/>
      <c r="HI388" s="95"/>
      <c r="HJ388" s="95"/>
      <c r="HK388" s="95"/>
      <c r="HL388" s="95"/>
      <c r="HM388" s="95"/>
      <c r="HN388" s="95"/>
      <c r="HO388" s="95"/>
      <c r="HP388" s="95"/>
      <c r="HQ388" s="95"/>
      <c r="HR388" s="95"/>
      <c r="HS388" s="95"/>
      <c r="HT388" s="95"/>
      <c r="HU388" s="95"/>
      <c r="HV388" s="95"/>
      <c r="HW388" s="95"/>
      <c r="HX388" s="95"/>
      <c r="HY388" s="95"/>
      <c r="HZ388" s="95"/>
    </row>
    <row r="389" spans="1:234" s="95" customFormat="1" ht="10.5" customHeight="1">
      <c r="A389" s="463" t="s">
        <v>59</v>
      </c>
      <c r="B389" s="465">
        <f>B387+1</f>
        <v>38825</v>
      </c>
      <c r="C389" s="293">
        <f>SUM(D389:J390)</f>
        <v>30</v>
      </c>
      <c r="D389" s="284"/>
      <c r="E389" s="80"/>
      <c r="F389" s="80"/>
      <c r="G389" s="80"/>
      <c r="H389" s="80"/>
      <c r="I389" s="80"/>
      <c r="J389" s="81"/>
      <c r="K389" s="28"/>
      <c r="L389" s="30"/>
      <c r="M389" s="82"/>
      <c r="N389" s="83"/>
      <c r="O389" s="211"/>
      <c r="P389" s="221"/>
      <c r="Q389" s="318">
        <f>SUM(R389:R390,T389:T390)+SUM(S389:S390)*1.5+SUM(U389:U390)/3+SUM(V389:V390)*0.6</f>
        <v>5</v>
      </c>
      <c r="R389" s="70"/>
      <c r="S389" s="70"/>
      <c r="T389" s="29"/>
      <c r="U389" s="29"/>
      <c r="V389" s="30"/>
      <c r="W389" s="28"/>
      <c r="X389" s="83"/>
      <c r="Y389" s="140"/>
      <c r="Z389" s="185"/>
      <c r="AA389" s="34"/>
      <c r="AB389" s="32"/>
      <c r="AC389" s="33"/>
      <c r="AD389" s="33"/>
      <c r="AE389" s="33"/>
      <c r="AF389" s="33"/>
      <c r="AG389" s="33"/>
      <c r="AH389" s="33"/>
      <c r="AI389" s="34"/>
      <c r="AJ389" s="30"/>
      <c r="AK389" s="180">
        <v>48</v>
      </c>
      <c r="AL389" s="185">
        <v>67</v>
      </c>
      <c r="AM389" s="33">
        <v>72</v>
      </c>
      <c r="AN389" s="33">
        <v>66</v>
      </c>
      <c r="AO389" s="34">
        <f>AN389-AK389</f>
        <v>18</v>
      </c>
      <c r="AP389" s="352"/>
      <c r="AQ389" s="491" t="s">
        <v>515</v>
      </c>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c r="EQ389" s="59"/>
      <c r="ER389" s="59"/>
      <c r="ES389" s="59"/>
      <c r="ET389" s="59"/>
      <c r="EU389" s="59"/>
      <c r="EV389" s="59"/>
      <c r="EW389" s="59"/>
      <c r="EX389" s="59"/>
      <c r="EY389" s="59"/>
      <c r="EZ389" s="59"/>
      <c r="FA389" s="59"/>
      <c r="FB389" s="59"/>
      <c r="FC389" s="59"/>
      <c r="FD389" s="59"/>
      <c r="FE389" s="59"/>
      <c r="FF389" s="59"/>
      <c r="FG389" s="59"/>
      <c r="FH389" s="59"/>
      <c r="FI389" s="59"/>
      <c r="FJ389" s="59"/>
      <c r="FK389" s="59"/>
      <c r="FL389" s="59"/>
      <c r="FM389" s="59"/>
      <c r="FN389" s="59"/>
      <c r="FO389" s="59"/>
      <c r="FP389" s="59"/>
      <c r="FQ389" s="59"/>
      <c r="FR389" s="59"/>
      <c r="FS389" s="59"/>
      <c r="FT389" s="59"/>
      <c r="FU389" s="59"/>
      <c r="FV389" s="59"/>
      <c r="FW389" s="59"/>
      <c r="FX389" s="59"/>
      <c r="FY389" s="59"/>
      <c r="FZ389" s="59"/>
      <c r="GA389" s="59"/>
      <c r="GB389" s="59"/>
      <c r="GC389" s="59"/>
      <c r="GD389" s="59"/>
      <c r="GE389" s="59"/>
      <c r="GF389" s="59"/>
      <c r="GG389" s="59"/>
      <c r="GH389" s="59"/>
      <c r="GI389" s="59"/>
      <c r="GJ389" s="59"/>
      <c r="GK389" s="59"/>
      <c r="GL389" s="59"/>
      <c r="GM389" s="59"/>
      <c r="GN389" s="59"/>
      <c r="GO389" s="59"/>
      <c r="GP389" s="59"/>
      <c r="GQ389" s="59"/>
      <c r="GR389" s="59"/>
      <c r="GS389" s="59"/>
      <c r="GT389" s="59"/>
      <c r="GU389" s="59"/>
      <c r="GV389" s="59"/>
      <c r="GW389" s="59"/>
      <c r="GX389" s="59"/>
      <c r="GY389" s="59"/>
      <c r="GZ389" s="59"/>
      <c r="HA389" s="59"/>
      <c r="HB389" s="59"/>
      <c r="HC389" s="59"/>
      <c r="HD389" s="59"/>
      <c r="HE389" s="59"/>
      <c r="HF389" s="59"/>
      <c r="HG389" s="59"/>
      <c r="HH389" s="59"/>
      <c r="HI389" s="59"/>
      <c r="HJ389" s="59"/>
      <c r="HK389" s="59"/>
      <c r="HL389" s="59"/>
      <c r="HM389" s="59"/>
      <c r="HN389" s="59"/>
      <c r="HO389" s="59"/>
      <c r="HP389" s="59"/>
      <c r="HQ389" s="59"/>
      <c r="HR389" s="59"/>
      <c r="HS389" s="59"/>
      <c r="HT389" s="59"/>
      <c r="HU389" s="59"/>
      <c r="HV389" s="59"/>
      <c r="HW389" s="59"/>
      <c r="HX389" s="59"/>
      <c r="HY389" s="59"/>
      <c r="HZ389" s="59"/>
    </row>
    <row r="390" spans="1:234" ht="10.5" customHeight="1">
      <c r="A390" s="467"/>
      <c r="B390" s="468"/>
      <c r="C390" s="292"/>
      <c r="D390" s="283">
        <v>30</v>
      </c>
      <c r="E390" s="87"/>
      <c r="F390" s="87"/>
      <c r="G390" s="87"/>
      <c r="H390" s="87"/>
      <c r="I390" s="87"/>
      <c r="J390" s="88"/>
      <c r="K390" s="89" t="s">
        <v>31</v>
      </c>
      <c r="L390" s="90">
        <v>9</v>
      </c>
      <c r="M390" s="91" t="s">
        <v>97</v>
      </c>
      <c r="N390" s="92">
        <v>17</v>
      </c>
      <c r="O390" s="212" t="s">
        <v>207</v>
      </c>
      <c r="P390" s="222"/>
      <c r="Q390" s="319"/>
      <c r="R390" s="93"/>
      <c r="S390" s="93"/>
      <c r="T390" s="94">
        <v>5</v>
      </c>
      <c r="U390" s="94"/>
      <c r="V390" s="90"/>
      <c r="W390" s="89"/>
      <c r="X390" s="92"/>
      <c r="Y390" s="182"/>
      <c r="Z390" s="184"/>
      <c r="AA390" s="306"/>
      <c r="AB390" s="442">
        <v>30</v>
      </c>
      <c r="AC390" s="349"/>
      <c r="AD390" s="349"/>
      <c r="AE390" s="349"/>
      <c r="AF390" s="349"/>
      <c r="AG390" s="349"/>
      <c r="AH390" s="349"/>
      <c r="AI390" s="306"/>
      <c r="AJ390" s="90">
        <v>8</v>
      </c>
      <c r="AK390" s="182"/>
      <c r="AL390" s="184"/>
      <c r="AM390" s="349"/>
      <c r="AN390" s="349"/>
      <c r="AO390" s="306"/>
      <c r="AP390" s="350">
        <v>1</v>
      </c>
      <c r="AQ390" s="490"/>
      <c r="AR390" s="95"/>
      <c r="AS390" s="95"/>
      <c r="AT390" s="95"/>
      <c r="AU390" s="95"/>
      <c r="AV390" s="95"/>
      <c r="AW390" s="95"/>
      <c r="AX390" s="95"/>
      <c r="AY390" s="95"/>
      <c r="AZ390" s="95"/>
      <c r="BA390" s="95"/>
      <c r="BB390" s="95"/>
      <c r="BC390" s="95"/>
      <c r="BD390" s="95"/>
      <c r="BE390" s="95"/>
      <c r="BF390" s="95"/>
      <c r="BG390" s="95"/>
      <c r="BH390" s="95"/>
      <c r="BI390" s="95"/>
      <c r="BJ390" s="95"/>
      <c r="BK390" s="95"/>
      <c r="BL390" s="95"/>
      <c r="BM390" s="95"/>
      <c r="BN390" s="95"/>
      <c r="BO390" s="95"/>
      <c r="BP390" s="95"/>
      <c r="BQ390" s="95"/>
      <c r="BR390" s="95"/>
      <c r="BS390" s="95"/>
      <c r="BT390" s="95"/>
      <c r="BU390" s="95"/>
      <c r="BV390" s="95"/>
      <c r="BW390" s="95"/>
      <c r="BX390" s="95"/>
      <c r="BY390" s="95"/>
      <c r="BZ390" s="95"/>
      <c r="CA390" s="95"/>
      <c r="CB390" s="95"/>
      <c r="CC390" s="95"/>
      <c r="CD390" s="95"/>
      <c r="CE390" s="95"/>
      <c r="CF390" s="95"/>
      <c r="CG390" s="95"/>
      <c r="CH390" s="95"/>
      <c r="CI390" s="95"/>
      <c r="CJ390" s="95"/>
      <c r="CK390" s="95"/>
      <c r="CL390" s="95"/>
      <c r="CM390" s="95"/>
      <c r="CN390" s="95"/>
      <c r="CO390" s="95"/>
      <c r="CP390" s="95"/>
      <c r="CQ390" s="95"/>
      <c r="CR390" s="95"/>
      <c r="CS390" s="95"/>
      <c r="CT390" s="95"/>
      <c r="CU390" s="95"/>
      <c r="CV390" s="95"/>
      <c r="CW390" s="95"/>
      <c r="CX390" s="95"/>
      <c r="CY390" s="95"/>
      <c r="CZ390" s="95"/>
      <c r="DA390" s="95"/>
      <c r="DB390" s="95"/>
      <c r="DC390" s="95"/>
      <c r="DD390" s="95"/>
      <c r="DE390" s="95"/>
      <c r="DF390" s="95"/>
      <c r="DG390" s="95"/>
      <c r="DH390" s="95"/>
      <c r="DI390" s="95"/>
      <c r="DJ390" s="95"/>
      <c r="DK390" s="95"/>
      <c r="DL390" s="95"/>
      <c r="DM390" s="95"/>
      <c r="DN390" s="95"/>
      <c r="DO390" s="95"/>
      <c r="DP390" s="95"/>
      <c r="DQ390" s="95"/>
      <c r="DR390" s="95"/>
      <c r="DS390" s="95"/>
      <c r="DT390" s="95"/>
      <c r="DU390" s="95"/>
      <c r="DV390" s="95"/>
      <c r="DW390" s="95"/>
      <c r="DX390" s="95"/>
      <c r="DY390" s="95"/>
      <c r="DZ390" s="95"/>
      <c r="EA390" s="95"/>
      <c r="EB390" s="95"/>
      <c r="EC390" s="95"/>
      <c r="ED390" s="95"/>
      <c r="EE390" s="95"/>
      <c r="EF390" s="95"/>
      <c r="EG390" s="95"/>
      <c r="EH390" s="95"/>
      <c r="EI390" s="95"/>
      <c r="EJ390" s="95"/>
      <c r="EK390" s="95"/>
      <c r="EL390" s="95"/>
      <c r="EM390" s="95"/>
      <c r="EN390" s="95"/>
      <c r="EO390" s="95"/>
      <c r="EP390" s="95"/>
      <c r="EQ390" s="95"/>
      <c r="ER390" s="95"/>
      <c r="ES390" s="95"/>
      <c r="ET390" s="95"/>
      <c r="EU390" s="95"/>
      <c r="EV390" s="95"/>
      <c r="EW390" s="95"/>
      <c r="EX390" s="95"/>
      <c r="EY390" s="95"/>
      <c r="EZ390" s="95"/>
      <c r="FA390" s="95"/>
      <c r="FB390" s="95"/>
      <c r="FC390" s="95"/>
      <c r="FD390" s="95"/>
      <c r="FE390" s="95"/>
      <c r="FF390" s="95"/>
      <c r="FG390" s="95"/>
      <c r="FH390" s="95"/>
      <c r="FI390" s="95"/>
      <c r="FJ390" s="95"/>
      <c r="FK390" s="95"/>
      <c r="FL390" s="95"/>
      <c r="FM390" s="95"/>
      <c r="FN390" s="95"/>
      <c r="FO390" s="95"/>
      <c r="FP390" s="95"/>
      <c r="FQ390" s="95"/>
      <c r="FR390" s="95"/>
      <c r="FS390" s="95"/>
      <c r="FT390" s="95"/>
      <c r="FU390" s="95"/>
      <c r="FV390" s="95"/>
      <c r="FW390" s="95"/>
      <c r="FX390" s="95"/>
      <c r="FY390" s="95"/>
      <c r="FZ390" s="95"/>
      <c r="GA390" s="95"/>
      <c r="GB390" s="95"/>
      <c r="GC390" s="95"/>
      <c r="GD390" s="95"/>
      <c r="GE390" s="95"/>
      <c r="GF390" s="95"/>
      <c r="GG390" s="95"/>
      <c r="GH390" s="95"/>
      <c r="GI390" s="95"/>
      <c r="GJ390" s="95"/>
      <c r="GK390" s="95"/>
      <c r="GL390" s="95"/>
      <c r="GM390" s="95"/>
      <c r="GN390" s="95"/>
      <c r="GO390" s="95"/>
      <c r="GP390" s="95"/>
      <c r="GQ390" s="95"/>
      <c r="GR390" s="95"/>
      <c r="GS390" s="95"/>
      <c r="GT390" s="95"/>
      <c r="GU390" s="95"/>
      <c r="GV390" s="95"/>
      <c r="GW390" s="95"/>
      <c r="GX390" s="95"/>
      <c r="GY390" s="95"/>
      <c r="GZ390" s="95"/>
      <c r="HA390" s="95"/>
      <c r="HB390" s="95"/>
      <c r="HC390" s="95"/>
      <c r="HD390" s="95"/>
      <c r="HE390" s="95"/>
      <c r="HF390" s="95"/>
      <c r="HG390" s="95"/>
      <c r="HH390" s="95"/>
      <c r="HI390" s="95"/>
      <c r="HJ390" s="95"/>
      <c r="HK390" s="95"/>
      <c r="HL390" s="95"/>
      <c r="HM390" s="95"/>
      <c r="HN390" s="95"/>
      <c r="HO390" s="95"/>
      <c r="HP390" s="95"/>
      <c r="HQ390" s="95"/>
      <c r="HR390" s="95"/>
      <c r="HS390" s="95"/>
      <c r="HT390" s="95"/>
      <c r="HU390" s="95"/>
      <c r="HV390" s="95"/>
      <c r="HW390" s="95"/>
      <c r="HX390" s="95"/>
      <c r="HY390" s="95"/>
      <c r="HZ390" s="95"/>
    </row>
    <row r="391" spans="1:234" s="95" customFormat="1" ht="10.5" customHeight="1">
      <c r="A391" s="463" t="s">
        <v>60</v>
      </c>
      <c r="B391" s="465">
        <f>B389+1</f>
        <v>38826</v>
      </c>
      <c r="C391" s="293">
        <f>SUM(D391:J392)</f>
        <v>74</v>
      </c>
      <c r="D391" s="284">
        <v>53</v>
      </c>
      <c r="E391" s="80">
        <f>11+4</f>
        <v>15</v>
      </c>
      <c r="F391" s="80">
        <v>2</v>
      </c>
      <c r="G391" s="80"/>
      <c r="H391" s="80">
        <v>4</v>
      </c>
      <c r="I391" s="80"/>
      <c r="J391" s="81"/>
      <c r="K391" s="28" t="s">
        <v>98</v>
      </c>
      <c r="L391" s="30">
        <v>9</v>
      </c>
      <c r="M391" s="82" t="s">
        <v>100</v>
      </c>
      <c r="N391" s="83">
        <v>11</v>
      </c>
      <c r="O391" s="211" t="s">
        <v>441</v>
      </c>
      <c r="P391" s="221"/>
      <c r="Q391" s="318">
        <f>SUM(R391:R392,T391:T392)+SUM(S391:S392)*1.5+SUM(U391:U392)/3+SUM(V391:V392)*0.6</f>
        <v>14</v>
      </c>
      <c r="R391" s="70"/>
      <c r="S391" s="70"/>
      <c r="T391" s="29">
        <v>14</v>
      </c>
      <c r="U391" s="29"/>
      <c r="V391" s="30"/>
      <c r="W391" s="28"/>
      <c r="X391" s="83">
        <v>168</v>
      </c>
      <c r="Y391" s="140"/>
      <c r="Z391" s="185"/>
      <c r="AA391" s="34"/>
      <c r="AB391" s="32">
        <v>74</v>
      </c>
      <c r="AC391" s="33"/>
      <c r="AD391" s="33"/>
      <c r="AE391" s="33"/>
      <c r="AF391" s="33"/>
      <c r="AG391" s="33"/>
      <c r="AH391" s="33"/>
      <c r="AI391" s="34"/>
      <c r="AJ391" s="30"/>
      <c r="AK391" s="180">
        <v>43</v>
      </c>
      <c r="AL391" s="185">
        <v>63</v>
      </c>
      <c r="AM391" s="33">
        <v>61</v>
      </c>
      <c r="AN391" s="33">
        <v>59</v>
      </c>
      <c r="AO391" s="34">
        <f>AN391-AK391</f>
        <v>16</v>
      </c>
      <c r="AP391" s="352"/>
      <c r="AQ391" s="491" t="s">
        <v>442</v>
      </c>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c r="EQ391" s="59"/>
      <c r="ER391" s="59"/>
      <c r="ES391" s="59"/>
      <c r="ET391" s="59"/>
      <c r="EU391" s="59"/>
      <c r="EV391" s="59"/>
      <c r="EW391" s="59"/>
      <c r="EX391" s="59"/>
      <c r="EY391" s="59"/>
      <c r="EZ391" s="59"/>
      <c r="FA391" s="59"/>
      <c r="FB391" s="59"/>
      <c r="FC391" s="59"/>
      <c r="FD391" s="59"/>
      <c r="FE391" s="59"/>
      <c r="FF391" s="59"/>
      <c r="FG391" s="59"/>
      <c r="FH391" s="59"/>
      <c r="FI391" s="59"/>
      <c r="FJ391" s="59"/>
      <c r="FK391" s="59"/>
      <c r="FL391" s="59"/>
      <c r="FM391" s="59"/>
      <c r="FN391" s="59"/>
      <c r="FO391" s="59"/>
      <c r="FP391" s="59"/>
      <c r="FQ391" s="59"/>
      <c r="FR391" s="59"/>
      <c r="FS391" s="59"/>
      <c r="FT391" s="59"/>
      <c r="FU391" s="59"/>
      <c r="FV391" s="59"/>
      <c r="FW391" s="59"/>
      <c r="FX391" s="59"/>
      <c r="FY391" s="59"/>
      <c r="FZ391" s="59"/>
      <c r="GA391" s="59"/>
      <c r="GB391" s="59"/>
      <c r="GC391" s="59"/>
      <c r="GD391" s="59"/>
      <c r="GE391" s="59"/>
      <c r="GF391" s="59"/>
      <c r="GG391" s="59"/>
      <c r="GH391" s="59"/>
      <c r="GI391" s="59"/>
      <c r="GJ391" s="59"/>
      <c r="GK391" s="59"/>
      <c r="GL391" s="59"/>
      <c r="GM391" s="59"/>
      <c r="GN391" s="59"/>
      <c r="GO391" s="59"/>
      <c r="GP391" s="59"/>
      <c r="GQ391" s="59"/>
      <c r="GR391" s="59"/>
      <c r="GS391" s="59"/>
      <c r="GT391" s="59"/>
      <c r="GU391" s="59"/>
      <c r="GV391" s="59"/>
      <c r="GW391" s="59"/>
      <c r="GX391" s="59"/>
      <c r="GY391" s="59"/>
      <c r="GZ391" s="59"/>
      <c r="HA391" s="59"/>
      <c r="HB391" s="59"/>
      <c r="HC391" s="59"/>
      <c r="HD391" s="59"/>
      <c r="HE391" s="59"/>
      <c r="HF391" s="59"/>
      <c r="HG391" s="59"/>
      <c r="HH391" s="59"/>
      <c r="HI391" s="59"/>
      <c r="HJ391" s="59"/>
      <c r="HK391" s="59"/>
      <c r="HL391" s="59"/>
      <c r="HM391" s="59"/>
      <c r="HN391" s="59"/>
      <c r="HO391" s="59"/>
      <c r="HP391" s="59"/>
      <c r="HQ391" s="59"/>
      <c r="HR391" s="59"/>
      <c r="HS391" s="59"/>
      <c r="HT391" s="59"/>
      <c r="HU391" s="59"/>
      <c r="HV391" s="59"/>
      <c r="HW391" s="59"/>
      <c r="HX391" s="59"/>
      <c r="HY391" s="59"/>
      <c r="HZ391" s="59"/>
    </row>
    <row r="392" spans="1:234" ht="10.5" customHeight="1">
      <c r="A392" s="467"/>
      <c r="B392" s="468"/>
      <c r="C392" s="294"/>
      <c r="D392" s="283"/>
      <c r="E392" s="87"/>
      <c r="F392" s="87"/>
      <c r="G392" s="87"/>
      <c r="H392" s="87"/>
      <c r="I392" s="87"/>
      <c r="J392" s="88"/>
      <c r="K392" s="89"/>
      <c r="L392" s="90"/>
      <c r="M392" s="91"/>
      <c r="N392" s="92"/>
      <c r="O392" s="212"/>
      <c r="P392" s="222"/>
      <c r="Q392" s="319"/>
      <c r="R392" s="93"/>
      <c r="S392" s="93"/>
      <c r="T392" s="94"/>
      <c r="U392" s="94"/>
      <c r="V392" s="90"/>
      <c r="W392" s="89"/>
      <c r="X392" s="92"/>
      <c r="Y392" s="182"/>
      <c r="Z392" s="184"/>
      <c r="AA392" s="306"/>
      <c r="AB392" s="442"/>
      <c r="AC392" s="349"/>
      <c r="AD392" s="349"/>
      <c r="AE392" s="349"/>
      <c r="AF392" s="349"/>
      <c r="AG392" s="349"/>
      <c r="AH392" s="349"/>
      <c r="AI392" s="306"/>
      <c r="AJ392" s="90">
        <v>7</v>
      </c>
      <c r="AK392" s="182"/>
      <c r="AL392" s="184"/>
      <c r="AM392" s="349"/>
      <c r="AN392" s="349"/>
      <c r="AO392" s="306"/>
      <c r="AP392" s="350"/>
      <c r="AQ392" s="490"/>
      <c r="AR392" s="95"/>
      <c r="AS392" s="95"/>
      <c r="AT392" s="95"/>
      <c r="AU392" s="95"/>
      <c r="AV392" s="95"/>
      <c r="AW392" s="95"/>
      <c r="AX392" s="95"/>
      <c r="AY392" s="95"/>
      <c r="AZ392" s="95"/>
      <c r="BA392" s="95"/>
      <c r="BB392" s="95"/>
      <c r="BC392" s="95"/>
      <c r="BD392" s="95"/>
      <c r="BE392" s="95"/>
      <c r="BF392" s="95"/>
      <c r="BG392" s="95"/>
      <c r="BH392" s="95"/>
      <c r="BI392" s="95"/>
      <c r="BJ392" s="95"/>
      <c r="BK392" s="95"/>
      <c r="BL392" s="95"/>
      <c r="BM392" s="95"/>
      <c r="BN392" s="95"/>
      <c r="BO392" s="95"/>
      <c r="BP392" s="95"/>
      <c r="BQ392" s="95"/>
      <c r="BR392" s="95"/>
      <c r="BS392" s="95"/>
      <c r="BT392" s="95"/>
      <c r="BU392" s="95"/>
      <c r="BV392" s="95"/>
      <c r="BW392" s="95"/>
      <c r="BX392" s="95"/>
      <c r="BY392" s="95"/>
      <c r="BZ392" s="95"/>
      <c r="CA392" s="95"/>
      <c r="CB392" s="95"/>
      <c r="CC392" s="95"/>
      <c r="CD392" s="95"/>
      <c r="CE392" s="95"/>
      <c r="CF392" s="95"/>
      <c r="CG392" s="95"/>
      <c r="CH392" s="95"/>
      <c r="CI392" s="95"/>
      <c r="CJ392" s="95"/>
      <c r="CK392" s="95"/>
      <c r="CL392" s="95"/>
      <c r="CM392" s="95"/>
      <c r="CN392" s="95"/>
      <c r="CO392" s="95"/>
      <c r="CP392" s="95"/>
      <c r="CQ392" s="95"/>
      <c r="CR392" s="95"/>
      <c r="CS392" s="95"/>
      <c r="CT392" s="95"/>
      <c r="CU392" s="95"/>
      <c r="CV392" s="95"/>
      <c r="CW392" s="95"/>
      <c r="CX392" s="95"/>
      <c r="CY392" s="95"/>
      <c r="CZ392" s="95"/>
      <c r="DA392" s="95"/>
      <c r="DB392" s="95"/>
      <c r="DC392" s="95"/>
      <c r="DD392" s="95"/>
      <c r="DE392" s="95"/>
      <c r="DF392" s="95"/>
      <c r="DG392" s="95"/>
      <c r="DH392" s="95"/>
      <c r="DI392" s="95"/>
      <c r="DJ392" s="95"/>
      <c r="DK392" s="95"/>
      <c r="DL392" s="95"/>
      <c r="DM392" s="95"/>
      <c r="DN392" s="95"/>
      <c r="DO392" s="95"/>
      <c r="DP392" s="95"/>
      <c r="DQ392" s="95"/>
      <c r="DR392" s="95"/>
      <c r="DS392" s="95"/>
      <c r="DT392" s="95"/>
      <c r="DU392" s="95"/>
      <c r="DV392" s="95"/>
      <c r="DW392" s="95"/>
      <c r="DX392" s="95"/>
      <c r="DY392" s="95"/>
      <c r="DZ392" s="95"/>
      <c r="EA392" s="95"/>
      <c r="EB392" s="95"/>
      <c r="EC392" s="95"/>
      <c r="ED392" s="95"/>
      <c r="EE392" s="95"/>
      <c r="EF392" s="95"/>
      <c r="EG392" s="95"/>
      <c r="EH392" s="95"/>
      <c r="EI392" s="95"/>
      <c r="EJ392" s="95"/>
      <c r="EK392" s="95"/>
      <c r="EL392" s="95"/>
      <c r="EM392" s="95"/>
      <c r="EN392" s="95"/>
      <c r="EO392" s="95"/>
      <c r="EP392" s="95"/>
      <c r="EQ392" s="95"/>
      <c r="ER392" s="95"/>
      <c r="ES392" s="95"/>
      <c r="ET392" s="95"/>
      <c r="EU392" s="95"/>
      <c r="EV392" s="95"/>
      <c r="EW392" s="95"/>
      <c r="EX392" s="95"/>
      <c r="EY392" s="95"/>
      <c r="EZ392" s="95"/>
      <c r="FA392" s="95"/>
      <c r="FB392" s="95"/>
      <c r="FC392" s="95"/>
      <c r="FD392" s="95"/>
      <c r="FE392" s="95"/>
      <c r="FF392" s="95"/>
      <c r="FG392" s="95"/>
      <c r="FH392" s="95"/>
      <c r="FI392" s="95"/>
      <c r="FJ392" s="95"/>
      <c r="FK392" s="95"/>
      <c r="FL392" s="95"/>
      <c r="FM392" s="95"/>
      <c r="FN392" s="95"/>
      <c r="FO392" s="95"/>
      <c r="FP392" s="95"/>
      <c r="FQ392" s="95"/>
      <c r="FR392" s="95"/>
      <c r="FS392" s="95"/>
      <c r="FT392" s="95"/>
      <c r="FU392" s="95"/>
      <c r="FV392" s="95"/>
      <c r="FW392" s="95"/>
      <c r="FX392" s="95"/>
      <c r="FY392" s="95"/>
      <c r="FZ392" s="95"/>
      <c r="GA392" s="95"/>
      <c r="GB392" s="95"/>
      <c r="GC392" s="95"/>
      <c r="GD392" s="95"/>
      <c r="GE392" s="95"/>
      <c r="GF392" s="95"/>
      <c r="GG392" s="95"/>
      <c r="GH392" s="95"/>
      <c r="GI392" s="95"/>
      <c r="GJ392" s="95"/>
      <c r="GK392" s="95"/>
      <c r="GL392" s="95"/>
      <c r="GM392" s="95"/>
      <c r="GN392" s="95"/>
      <c r="GO392" s="95"/>
      <c r="GP392" s="95"/>
      <c r="GQ392" s="95"/>
      <c r="GR392" s="95"/>
      <c r="GS392" s="95"/>
      <c r="GT392" s="95"/>
      <c r="GU392" s="95"/>
      <c r="GV392" s="95"/>
      <c r="GW392" s="95"/>
      <c r="GX392" s="95"/>
      <c r="GY392" s="95"/>
      <c r="GZ392" s="95"/>
      <c r="HA392" s="95"/>
      <c r="HB392" s="95"/>
      <c r="HC392" s="95"/>
      <c r="HD392" s="95"/>
      <c r="HE392" s="95"/>
      <c r="HF392" s="95"/>
      <c r="HG392" s="95"/>
      <c r="HH392" s="95"/>
      <c r="HI392" s="95"/>
      <c r="HJ392" s="95"/>
      <c r="HK392" s="95"/>
      <c r="HL392" s="95"/>
      <c r="HM392" s="95"/>
      <c r="HN392" s="95"/>
      <c r="HO392" s="95"/>
      <c r="HP392" s="95"/>
      <c r="HQ392" s="95"/>
      <c r="HR392" s="95"/>
      <c r="HS392" s="95"/>
      <c r="HT392" s="95"/>
      <c r="HU392" s="95"/>
      <c r="HV392" s="95"/>
      <c r="HW392" s="95"/>
      <c r="HX392" s="95"/>
      <c r="HY392" s="95"/>
      <c r="HZ392" s="95"/>
    </row>
    <row r="393" spans="1:234" s="95" customFormat="1" ht="10.5" customHeight="1">
      <c r="A393" s="463" t="s">
        <v>61</v>
      </c>
      <c r="B393" s="465">
        <f>B391+1</f>
        <v>38827</v>
      </c>
      <c r="C393" s="293">
        <f>SUM(D393:J394)</f>
        <v>35</v>
      </c>
      <c r="D393" s="285">
        <v>35</v>
      </c>
      <c r="E393" s="96"/>
      <c r="F393" s="80"/>
      <c r="G393" s="80"/>
      <c r="H393" s="80"/>
      <c r="I393" s="96"/>
      <c r="J393" s="81"/>
      <c r="K393" s="28" t="s">
        <v>31</v>
      </c>
      <c r="L393" s="99">
        <v>9</v>
      </c>
      <c r="M393" s="82" t="s">
        <v>100</v>
      </c>
      <c r="N393" s="83">
        <v>11</v>
      </c>
      <c r="O393" s="213" t="s">
        <v>207</v>
      </c>
      <c r="P393" s="221"/>
      <c r="Q393" s="318">
        <f>SUM(R393:R394,T393:T394)+SUM(S393:S394)*1.5+SUM(U393:U394)/3+SUM(V393:V394)*0.6</f>
        <v>6</v>
      </c>
      <c r="R393" s="70"/>
      <c r="S393" s="70"/>
      <c r="T393" s="29">
        <v>6</v>
      </c>
      <c r="U393" s="29"/>
      <c r="V393" s="30"/>
      <c r="W393" s="28">
        <v>119</v>
      </c>
      <c r="X393" s="83"/>
      <c r="Y393" s="140"/>
      <c r="Z393" s="185"/>
      <c r="AA393" s="34"/>
      <c r="AB393" s="32">
        <v>35</v>
      </c>
      <c r="AC393" s="33"/>
      <c r="AD393" s="33"/>
      <c r="AE393" s="33"/>
      <c r="AF393" s="33"/>
      <c r="AG393" s="33"/>
      <c r="AH393" s="33"/>
      <c r="AI393" s="34"/>
      <c r="AJ393" s="30">
        <v>1</v>
      </c>
      <c r="AK393" s="180">
        <v>45</v>
      </c>
      <c r="AL393" s="185">
        <v>60</v>
      </c>
      <c r="AM393" s="33">
        <v>55</v>
      </c>
      <c r="AN393" s="33">
        <v>57</v>
      </c>
      <c r="AO393" s="34">
        <f>AN393-AK393</f>
        <v>12</v>
      </c>
      <c r="AP393" s="352"/>
      <c r="AQ393" s="491"/>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c r="EQ393" s="59"/>
      <c r="ER393" s="59"/>
      <c r="ES393" s="59"/>
      <c r="ET393" s="59"/>
      <c r="EU393" s="59"/>
      <c r="EV393" s="59"/>
      <c r="EW393" s="59"/>
      <c r="EX393" s="59"/>
      <c r="EY393" s="59"/>
      <c r="EZ393" s="59"/>
      <c r="FA393" s="59"/>
      <c r="FB393" s="59"/>
      <c r="FC393" s="59"/>
      <c r="FD393" s="59"/>
      <c r="FE393" s="59"/>
      <c r="FF393" s="59"/>
      <c r="FG393" s="59"/>
      <c r="FH393" s="59"/>
      <c r="FI393" s="59"/>
      <c r="FJ393" s="59"/>
      <c r="FK393" s="59"/>
      <c r="FL393" s="59"/>
      <c r="FM393" s="59"/>
      <c r="FN393" s="59"/>
      <c r="FO393" s="59"/>
      <c r="FP393" s="59"/>
      <c r="FQ393" s="59"/>
      <c r="FR393" s="59"/>
      <c r="FS393" s="59"/>
      <c r="FT393" s="59"/>
      <c r="FU393" s="59"/>
      <c r="FV393" s="59"/>
      <c r="FW393" s="59"/>
      <c r="FX393" s="59"/>
      <c r="FY393" s="59"/>
      <c r="FZ393" s="59"/>
      <c r="GA393" s="59"/>
      <c r="GB393" s="59"/>
      <c r="GC393" s="59"/>
      <c r="GD393" s="59"/>
      <c r="GE393" s="59"/>
      <c r="GF393" s="59"/>
      <c r="GG393" s="59"/>
      <c r="GH393" s="59"/>
      <c r="GI393" s="59"/>
      <c r="GJ393" s="59"/>
      <c r="GK393" s="59"/>
      <c r="GL393" s="59"/>
      <c r="GM393" s="59"/>
      <c r="GN393" s="59"/>
      <c r="GO393" s="59"/>
      <c r="GP393" s="59"/>
      <c r="GQ393" s="59"/>
      <c r="GR393" s="59"/>
      <c r="GS393" s="59"/>
      <c r="GT393" s="59"/>
      <c r="GU393" s="59"/>
      <c r="GV393" s="59"/>
      <c r="GW393" s="59"/>
      <c r="GX393" s="59"/>
      <c r="GY393" s="59"/>
      <c r="GZ393" s="59"/>
      <c r="HA393" s="59"/>
      <c r="HB393" s="59"/>
      <c r="HC393" s="59"/>
      <c r="HD393" s="59"/>
      <c r="HE393" s="59"/>
      <c r="HF393" s="59"/>
      <c r="HG393" s="59"/>
      <c r="HH393" s="59"/>
      <c r="HI393" s="59"/>
      <c r="HJ393" s="59"/>
      <c r="HK393" s="59"/>
      <c r="HL393" s="59"/>
      <c r="HM393" s="59"/>
      <c r="HN393" s="59"/>
      <c r="HO393" s="59"/>
      <c r="HP393" s="59"/>
      <c r="HQ393" s="59"/>
      <c r="HR393" s="59"/>
      <c r="HS393" s="59"/>
      <c r="HT393" s="59"/>
      <c r="HU393" s="59"/>
      <c r="HV393" s="59"/>
      <c r="HW393" s="59"/>
      <c r="HX393" s="59"/>
      <c r="HY393" s="59"/>
      <c r="HZ393" s="59"/>
    </row>
    <row r="394" spans="1:234" ht="10.5" customHeight="1">
      <c r="A394" s="467"/>
      <c r="B394" s="468"/>
      <c r="C394" s="294"/>
      <c r="D394" s="286"/>
      <c r="E394" s="97"/>
      <c r="F394" s="87"/>
      <c r="G394" s="87"/>
      <c r="H394" s="87"/>
      <c r="I394" s="97"/>
      <c r="J394" s="88"/>
      <c r="K394" s="89"/>
      <c r="L394" s="101"/>
      <c r="M394" s="91"/>
      <c r="N394" s="92"/>
      <c r="O394" s="212"/>
      <c r="P394" s="222"/>
      <c r="Q394" s="319"/>
      <c r="R394" s="93"/>
      <c r="S394" s="93"/>
      <c r="T394" s="94"/>
      <c r="U394" s="94"/>
      <c r="V394" s="90"/>
      <c r="W394" s="89"/>
      <c r="X394" s="92"/>
      <c r="Y394" s="182"/>
      <c r="Z394" s="184"/>
      <c r="AA394" s="306"/>
      <c r="AB394" s="442"/>
      <c r="AC394" s="349"/>
      <c r="AD394" s="349"/>
      <c r="AE394" s="349"/>
      <c r="AF394" s="349"/>
      <c r="AG394" s="349"/>
      <c r="AH394" s="349"/>
      <c r="AI394" s="306"/>
      <c r="AJ394" s="90">
        <v>7</v>
      </c>
      <c r="AK394" s="182"/>
      <c r="AL394" s="184"/>
      <c r="AM394" s="349"/>
      <c r="AN394" s="349"/>
      <c r="AO394" s="306"/>
      <c r="AP394" s="350"/>
      <c r="AQ394" s="490"/>
      <c r="AR394" s="95"/>
      <c r="AS394" s="95"/>
      <c r="AT394" s="95"/>
      <c r="AU394" s="95"/>
      <c r="AV394" s="95"/>
      <c r="AW394" s="95"/>
      <c r="AX394" s="95"/>
      <c r="AY394" s="95"/>
      <c r="AZ394" s="95"/>
      <c r="BA394" s="95"/>
      <c r="BB394" s="95"/>
      <c r="BC394" s="95"/>
      <c r="BD394" s="95"/>
      <c r="BE394" s="95"/>
      <c r="BF394" s="95"/>
      <c r="BG394" s="95"/>
      <c r="BH394" s="95"/>
      <c r="BI394" s="95"/>
      <c r="BJ394" s="95"/>
      <c r="BK394" s="95"/>
      <c r="BL394" s="95"/>
      <c r="BM394" s="95"/>
      <c r="BN394" s="95"/>
      <c r="BO394" s="95"/>
      <c r="BP394" s="95"/>
      <c r="BQ394" s="95"/>
      <c r="BR394" s="95"/>
      <c r="BS394" s="95"/>
      <c r="BT394" s="95"/>
      <c r="BU394" s="95"/>
      <c r="BV394" s="95"/>
      <c r="BW394" s="95"/>
      <c r="BX394" s="95"/>
      <c r="BY394" s="95"/>
      <c r="BZ394" s="95"/>
      <c r="CA394" s="95"/>
      <c r="CB394" s="95"/>
      <c r="CC394" s="95"/>
      <c r="CD394" s="95"/>
      <c r="CE394" s="95"/>
      <c r="CF394" s="95"/>
      <c r="CG394" s="95"/>
      <c r="CH394" s="95"/>
      <c r="CI394" s="95"/>
      <c r="CJ394" s="95"/>
      <c r="CK394" s="95"/>
      <c r="CL394" s="95"/>
      <c r="CM394" s="95"/>
      <c r="CN394" s="95"/>
      <c r="CO394" s="95"/>
      <c r="CP394" s="95"/>
      <c r="CQ394" s="95"/>
      <c r="CR394" s="95"/>
      <c r="CS394" s="95"/>
      <c r="CT394" s="95"/>
      <c r="CU394" s="95"/>
      <c r="CV394" s="95"/>
      <c r="CW394" s="95"/>
      <c r="CX394" s="95"/>
      <c r="CY394" s="95"/>
      <c r="CZ394" s="95"/>
      <c r="DA394" s="95"/>
      <c r="DB394" s="95"/>
      <c r="DC394" s="95"/>
      <c r="DD394" s="95"/>
      <c r="DE394" s="95"/>
      <c r="DF394" s="95"/>
      <c r="DG394" s="95"/>
      <c r="DH394" s="95"/>
      <c r="DI394" s="95"/>
      <c r="DJ394" s="95"/>
      <c r="DK394" s="95"/>
      <c r="DL394" s="95"/>
      <c r="DM394" s="95"/>
      <c r="DN394" s="95"/>
      <c r="DO394" s="95"/>
      <c r="DP394" s="95"/>
      <c r="DQ394" s="95"/>
      <c r="DR394" s="95"/>
      <c r="DS394" s="95"/>
      <c r="DT394" s="95"/>
      <c r="DU394" s="95"/>
      <c r="DV394" s="95"/>
      <c r="DW394" s="95"/>
      <c r="DX394" s="95"/>
      <c r="DY394" s="95"/>
      <c r="DZ394" s="95"/>
      <c r="EA394" s="95"/>
      <c r="EB394" s="95"/>
      <c r="EC394" s="95"/>
      <c r="ED394" s="95"/>
      <c r="EE394" s="95"/>
      <c r="EF394" s="95"/>
      <c r="EG394" s="95"/>
      <c r="EH394" s="95"/>
      <c r="EI394" s="95"/>
      <c r="EJ394" s="95"/>
      <c r="EK394" s="95"/>
      <c r="EL394" s="95"/>
      <c r="EM394" s="95"/>
      <c r="EN394" s="95"/>
      <c r="EO394" s="95"/>
      <c r="EP394" s="95"/>
      <c r="EQ394" s="95"/>
      <c r="ER394" s="95"/>
      <c r="ES394" s="95"/>
      <c r="ET394" s="95"/>
      <c r="EU394" s="95"/>
      <c r="EV394" s="95"/>
      <c r="EW394" s="95"/>
      <c r="EX394" s="95"/>
      <c r="EY394" s="95"/>
      <c r="EZ394" s="95"/>
      <c r="FA394" s="95"/>
      <c r="FB394" s="95"/>
      <c r="FC394" s="95"/>
      <c r="FD394" s="95"/>
      <c r="FE394" s="95"/>
      <c r="FF394" s="95"/>
      <c r="FG394" s="95"/>
      <c r="FH394" s="95"/>
      <c r="FI394" s="95"/>
      <c r="FJ394" s="95"/>
      <c r="FK394" s="95"/>
      <c r="FL394" s="95"/>
      <c r="FM394" s="95"/>
      <c r="FN394" s="95"/>
      <c r="FO394" s="95"/>
      <c r="FP394" s="95"/>
      <c r="FQ394" s="95"/>
      <c r="FR394" s="95"/>
      <c r="FS394" s="95"/>
      <c r="FT394" s="95"/>
      <c r="FU394" s="95"/>
      <c r="FV394" s="95"/>
      <c r="FW394" s="95"/>
      <c r="FX394" s="95"/>
      <c r="FY394" s="95"/>
      <c r="FZ394" s="95"/>
      <c r="GA394" s="95"/>
      <c r="GB394" s="95"/>
      <c r="GC394" s="95"/>
      <c r="GD394" s="95"/>
      <c r="GE394" s="95"/>
      <c r="GF394" s="95"/>
      <c r="GG394" s="95"/>
      <c r="GH394" s="95"/>
      <c r="GI394" s="95"/>
      <c r="GJ394" s="95"/>
      <c r="GK394" s="95"/>
      <c r="GL394" s="95"/>
      <c r="GM394" s="95"/>
      <c r="GN394" s="95"/>
      <c r="GO394" s="95"/>
      <c r="GP394" s="95"/>
      <c r="GQ394" s="95"/>
      <c r="GR394" s="95"/>
      <c r="GS394" s="95"/>
      <c r="GT394" s="95"/>
      <c r="GU394" s="95"/>
      <c r="GV394" s="95"/>
      <c r="GW394" s="95"/>
      <c r="GX394" s="95"/>
      <c r="GY394" s="95"/>
      <c r="GZ394" s="95"/>
      <c r="HA394" s="95"/>
      <c r="HB394" s="95"/>
      <c r="HC394" s="95"/>
      <c r="HD394" s="95"/>
      <c r="HE394" s="95"/>
      <c r="HF394" s="95"/>
      <c r="HG394" s="95"/>
      <c r="HH394" s="95"/>
      <c r="HI394" s="95"/>
      <c r="HJ394" s="95"/>
      <c r="HK394" s="95"/>
      <c r="HL394" s="95"/>
      <c r="HM394" s="95"/>
      <c r="HN394" s="95"/>
      <c r="HO394" s="95"/>
      <c r="HP394" s="95"/>
      <c r="HQ394" s="95"/>
      <c r="HR394" s="95"/>
      <c r="HS394" s="95"/>
      <c r="HT394" s="95"/>
      <c r="HU394" s="95"/>
      <c r="HV394" s="95"/>
      <c r="HW394" s="95"/>
      <c r="HX394" s="95"/>
      <c r="HY394" s="95"/>
      <c r="HZ394" s="95"/>
    </row>
    <row r="395" spans="1:234" s="95" customFormat="1" ht="10.5" customHeight="1">
      <c r="A395" s="463" t="s">
        <v>62</v>
      </c>
      <c r="B395" s="465">
        <f>B393+1</f>
        <v>38828</v>
      </c>
      <c r="C395" s="293">
        <f>SUM(D395:J396)</f>
        <v>71</v>
      </c>
      <c r="D395" s="285">
        <v>19</v>
      </c>
      <c r="E395" s="96"/>
      <c r="F395" s="80"/>
      <c r="G395" s="80"/>
      <c r="H395" s="80"/>
      <c r="I395" s="80"/>
      <c r="J395" s="98"/>
      <c r="K395" s="28" t="s">
        <v>31</v>
      </c>
      <c r="L395" s="30">
        <v>8</v>
      </c>
      <c r="M395" s="82" t="s">
        <v>100</v>
      </c>
      <c r="N395" s="83">
        <v>11</v>
      </c>
      <c r="O395" s="211" t="s">
        <v>207</v>
      </c>
      <c r="P395" s="221"/>
      <c r="Q395" s="318">
        <f>SUM(R395:R396,T395:T396)+SUM(S395:S396)*1.5+SUM(U395:U396)/3+SUM(V395:V396)*0.6</f>
        <v>12.5</v>
      </c>
      <c r="R395" s="70"/>
      <c r="S395" s="70"/>
      <c r="T395" s="29">
        <v>3</v>
      </c>
      <c r="U395" s="29"/>
      <c r="V395" s="30"/>
      <c r="W395" s="28"/>
      <c r="X395" s="83"/>
      <c r="Y395" s="180"/>
      <c r="Z395" s="307"/>
      <c r="AA395" s="54"/>
      <c r="AB395" s="38">
        <v>19</v>
      </c>
      <c r="AC395" s="37"/>
      <c r="AD395" s="37"/>
      <c r="AE395" s="37"/>
      <c r="AF395" s="37"/>
      <c r="AG395" s="37"/>
      <c r="AH395" s="37"/>
      <c r="AI395" s="54"/>
      <c r="AJ395" s="30"/>
      <c r="AK395" s="180">
        <v>44</v>
      </c>
      <c r="AL395" s="185">
        <v>56</v>
      </c>
      <c r="AM395" s="33">
        <v>49</v>
      </c>
      <c r="AN395" s="33">
        <v>50</v>
      </c>
      <c r="AO395" s="34">
        <f>AN395-AK395</f>
        <v>6</v>
      </c>
      <c r="AP395" s="352"/>
      <c r="AQ395" s="491" t="s">
        <v>389</v>
      </c>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c r="DV395" s="59"/>
      <c r="DW395" s="59"/>
      <c r="DX395" s="59"/>
      <c r="DY395" s="59"/>
      <c r="DZ395" s="59"/>
      <c r="EA395" s="59"/>
      <c r="EB395" s="59"/>
      <c r="EC395" s="59"/>
      <c r="ED395" s="59"/>
      <c r="EE395" s="59"/>
      <c r="EF395" s="59"/>
      <c r="EG395" s="59"/>
      <c r="EH395" s="59"/>
      <c r="EI395" s="59"/>
      <c r="EJ395" s="59"/>
      <c r="EK395" s="59"/>
      <c r="EL395" s="59"/>
      <c r="EM395" s="59"/>
      <c r="EN395" s="59"/>
      <c r="EO395" s="59"/>
      <c r="EP395" s="59"/>
      <c r="EQ395" s="59"/>
      <c r="ER395" s="59"/>
      <c r="ES395" s="59"/>
      <c r="ET395" s="59"/>
      <c r="EU395" s="59"/>
      <c r="EV395" s="59"/>
      <c r="EW395" s="59"/>
      <c r="EX395" s="59"/>
      <c r="EY395" s="59"/>
      <c r="EZ395" s="59"/>
      <c r="FA395" s="59"/>
      <c r="FB395" s="59"/>
      <c r="FC395" s="59"/>
      <c r="FD395" s="59"/>
      <c r="FE395" s="59"/>
      <c r="FF395" s="59"/>
      <c r="FG395" s="59"/>
      <c r="FH395" s="59"/>
      <c r="FI395" s="59"/>
      <c r="FJ395" s="59"/>
      <c r="FK395" s="59"/>
      <c r="FL395" s="59"/>
      <c r="FM395" s="59"/>
      <c r="FN395" s="59"/>
      <c r="FO395" s="59"/>
      <c r="FP395" s="59"/>
      <c r="FQ395" s="59"/>
      <c r="FR395" s="59"/>
      <c r="FS395" s="59"/>
      <c r="FT395" s="59"/>
      <c r="FU395" s="59"/>
      <c r="FV395" s="59"/>
      <c r="FW395" s="59"/>
      <c r="FX395" s="59"/>
      <c r="FY395" s="59"/>
      <c r="FZ395" s="59"/>
      <c r="GA395" s="59"/>
      <c r="GB395" s="59"/>
      <c r="GC395" s="59"/>
      <c r="GD395" s="59"/>
      <c r="GE395" s="59"/>
      <c r="GF395" s="59"/>
      <c r="GG395" s="59"/>
      <c r="GH395" s="59"/>
      <c r="GI395" s="59"/>
      <c r="GJ395" s="59"/>
      <c r="GK395" s="59"/>
      <c r="GL395" s="59"/>
      <c r="GM395" s="59"/>
      <c r="GN395" s="59"/>
      <c r="GO395" s="59"/>
      <c r="GP395" s="59"/>
      <c r="GQ395" s="59"/>
      <c r="GR395" s="59"/>
      <c r="GS395" s="59"/>
      <c r="GT395" s="59"/>
      <c r="GU395" s="59"/>
      <c r="GV395" s="59"/>
      <c r="GW395" s="59"/>
      <c r="GX395" s="59"/>
      <c r="GY395" s="59"/>
      <c r="GZ395" s="59"/>
      <c r="HA395" s="59"/>
      <c r="HB395" s="59"/>
      <c r="HC395" s="59"/>
      <c r="HD395" s="59"/>
      <c r="HE395" s="59"/>
      <c r="HF395" s="59"/>
      <c r="HG395" s="59"/>
      <c r="HH395" s="59"/>
      <c r="HI395" s="59"/>
      <c r="HJ395" s="59"/>
      <c r="HK395" s="59"/>
      <c r="HL395" s="59"/>
      <c r="HM395" s="59"/>
      <c r="HN395" s="59"/>
      <c r="HO395" s="59"/>
      <c r="HP395" s="59"/>
      <c r="HQ395" s="59"/>
      <c r="HR395" s="59"/>
      <c r="HS395" s="59"/>
      <c r="HT395" s="59"/>
      <c r="HU395" s="59"/>
      <c r="HV395" s="59"/>
      <c r="HW395" s="59"/>
      <c r="HX395" s="59"/>
      <c r="HY395" s="59"/>
      <c r="HZ395" s="59"/>
    </row>
    <row r="396" spans="1:234" ht="10.5" customHeight="1">
      <c r="A396" s="467"/>
      <c r="B396" s="468"/>
      <c r="C396" s="294"/>
      <c r="D396" s="286">
        <v>40</v>
      </c>
      <c r="E396" s="97"/>
      <c r="F396" s="87"/>
      <c r="G396" s="87">
        <v>12</v>
      </c>
      <c r="H396" s="87"/>
      <c r="I396" s="87"/>
      <c r="J396" s="100"/>
      <c r="K396" s="89" t="s">
        <v>283</v>
      </c>
      <c r="L396" s="90">
        <v>10</v>
      </c>
      <c r="M396" s="91" t="s">
        <v>97</v>
      </c>
      <c r="N396" s="92">
        <v>19</v>
      </c>
      <c r="O396" s="212" t="s">
        <v>386</v>
      </c>
      <c r="P396" s="222"/>
      <c r="Q396" s="319"/>
      <c r="R396" s="93"/>
      <c r="S396" s="93">
        <v>1</v>
      </c>
      <c r="T396" s="94">
        <v>8</v>
      </c>
      <c r="U396" s="94"/>
      <c r="V396" s="90"/>
      <c r="W396" s="89">
        <v>175</v>
      </c>
      <c r="X396" s="92">
        <v>184</v>
      </c>
      <c r="Y396" s="182"/>
      <c r="Z396" s="184">
        <v>2.7</v>
      </c>
      <c r="AA396" s="309"/>
      <c r="AB396" s="443">
        <v>40</v>
      </c>
      <c r="AC396" s="444">
        <v>12</v>
      </c>
      <c r="AD396" s="444"/>
      <c r="AE396" s="444"/>
      <c r="AF396" s="444"/>
      <c r="AG396" s="444"/>
      <c r="AH396" s="444"/>
      <c r="AI396" s="309"/>
      <c r="AJ396" s="90">
        <v>7</v>
      </c>
      <c r="AK396" s="182"/>
      <c r="AL396" s="184"/>
      <c r="AM396" s="349"/>
      <c r="AN396" s="349"/>
      <c r="AO396" s="306"/>
      <c r="AP396" s="350"/>
      <c r="AQ396" s="490"/>
      <c r="AR396" s="95"/>
      <c r="AS396" s="95"/>
      <c r="AT396" s="95"/>
      <c r="AU396" s="95"/>
      <c r="AV396" s="95"/>
      <c r="AW396" s="95"/>
      <c r="AX396" s="95"/>
      <c r="AY396" s="95"/>
      <c r="AZ396" s="95"/>
      <c r="BA396" s="95"/>
      <c r="BB396" s="95"/>
      <c r="BC396" s="95"/>
      <c r="BD396" s="95"/>
      <c r="BE396" s="95"/>
      <c r="BF396" s="95"/>
      <c r="BG396" s="95"/>
      <c r="BH396" s="95"/>
      <c r="BI396" s="95"/>
      <c r="BJ396" s="95"/>
      <c r="BK396" s="95"/>
      <c r="BL396" s="95"/>
      <c r="BM396" s="95"/>
      <c r="BN396" s="95"/>
      <c r="BO396" s="95"/>
      <c r="BP396" s="95"/>
      <c r="BQ396" s="95"/>
      <c r="BR396" s="95"/>
      <c r="BS396" s="95"/>
      <c r="BT396" s="95"/>
      <c r="BU396" s="95"/>
      <c r="BV396" s="95"/>
      <c r="BW396" s="95"/>
      <c r="BX396" s="95"/>
      <c r="BY396" s="95"/>
      <c r="BZ396" s="95"/>
      <c r="CA396" s="95"/>
      <c r="CB396" s="95"/>
      <c r="CC396" s="95"/>
      <c r="CD396" s="95"/>
      <c r="CE396" s="95"/>
      <c r="CF396" s="95"/>
      <c r="CG396" s="95"/>
      <c r="CH396" s="95"/>
      <c r="CI396" s="95"/>
      <c r="CJ396" s="95"/>
      <c r="CK396" s="95"/>
      <c r="CL396" s="95"/>
      <c r="CM396" s="95"/>
      <c r="CN396" s="95"/>
      <c r="CO396" s="95"/>
      <c r="CP396" s="95"/>
      <c r="CQ396" s="95"/>
      <c r="CR396" s="95"/>
      <c r="CS396" s="95"/>
      <c r="CT396" s="95"/>
      <c r="CU396" s="95"/>
      <c r="CV396" s="95"/>
      <c r="CW396" s="95"/>
      <c r="CX396" s="95"/>
      <c r="CY396" s="95"/>
      <c r="CZ396" s="95"/>
      <c r="DA396" s="95"/>
      <c r="DB396" s="95"/>
      <c r="DC396" s="95"/>
      <c r="DD396" s="95"/>
      <c r="DE396" s="95"/>
      <c r="DF396" s="95"/>
      <c r="DG396" s="95"/>
      <c r="DH396" s="95"/>
      <c r="DI396" s="95"/>
      <c r="DJ396" s="95"/>
      <c r="DK396" s="95"/>
      <c r="DL396" s="95"/>
      <c r="DM396" s="95"/>
      <c r="DN396" s="95"/>
      <c r="DO396" s="95"/>
      <c r="DP396" s="95"/>
      <c r="DQ396" s="95"/>
      <c r="DR396" s="95"/>
      <c r="DS396" s="95"/>
      <c r="DT396" s="95"/>
      <c r="DU396" s="95"/>
      <c r="DV396" s="95"/>
      <c r="DW396" s="95"/>
      <c r="DX396" s="95"/>
      <c r="DY396" s="95"/>
      <c r="DZ396" s="95"/>
      <c r="EA396" s="95"/>
      <c r="EB396" s="95"/>
      <c r="EC396" s="95"/>
      <c r="ED396" s="95"/>
      <c r="EE396" s="95"/>
      <c r="EF396" s="95"/>
      <c r="EG396" s="95"/>
      <c r="EH396" s="95"/>
      <c r="EI396" s="95"/>
      <c r="EJ396" s="95"/>
      <c r="EK396" s="95"/>
      <c r="EL396" s="95"/>
      <c r="EM396" s="95"/>
      <c r="EN396" s="95"/>
      <c r="EO396" s="95"/>
      <c r="EP396" s="95"/>
      <c r="EQ396" s="95"/>
      <c r="ER396" s="95"/>
      <c r="ES396" s="95"/>
      <c r="ET396" s="95"/>
      <c r="EU396" s="95"/>
      <c r="EV396" s="95"/>
      <c r="EW396" s="95"/>
      <c r="EX396" s="95"/>
      <c r="EY396" s="95"/>
      <c r="EZ396" s="95"/>
      <c r="FA396" s="95"/>
      <c r="FB396" s="95"/>
      <c r="FC396" s="95"/>
      <c r="FD396" s="95"/>
      <c r="FE396" s="95"/>
      <c r="FF396" s="95"/>
      <c r="FG396" s="95"/>
      <c r="FH396" s="95"/>
      <c r="FI396" s="95"/>
      <c r="FJ396" s="95"/>
      <c r="FK396" s="95"/>
      <c r="FL396" s="95"/>
      <c r="FM396" s="95"/>
      <c r="FN396" s="95"/>
      <c r="FO396" s="95"/>
      <c r="FP396" s="95"/>
      <c r="FQ396" s="95"/>
      <c r="FR396" s="95"/>
      <c r="FS396" s="95"/>
      <c r="FT396" s="95"/>
      <c r="FU396" s="95"/>
      <c r="FV396" s="95"/>
      <c r="FW396" s="95"/>
      <c r="FX396" s="95"/>
      <c r="FY396" s="95"/>
      <c r="FZ396" s="95"/>
      <c r="GA396" s="95"/>
      <c r="GB396" s="95"/>
      <c r="GC396" s="95"/>
      <c r="GD396" s="95"/>
      <c r="GE396" s="95"/>
      <c r="GF396" s="95"/>
      <c r="GG396" s="95"/>
      <c r="GH396" s="95"/>
      <c r="GI396" s="95"/>
      <c r="GJ396" s="95"/>
      <c r="GK396" s="95"/>
      <c r="GL396" s="95"/>
      <c r="GM396" s="95"/>
      <c r="GN396" s="95"/>
      <c r="GO396" s="95"/>
      <c r="GP396" s="95"/>
      <c r="GQ396" s="95"/>
      <c r="GR396" s="95"/>
      <c r="GS396" s="95"/>
      <c r="GT396" s="95"/>
      <c r="GU396" s="95"/>
      <c r="GV396" s="95"/>
      <c r="GW396" s="95"/>
      <c r="GX396" s="95"/>
      <c r="GY396" s="95"/>
      <c r="GZ396" s="95"/>
      <c r="HA396" s="95"/>
      <c r="HB396" s="95"/>
      <c r="HC396" s="95"/>
      <c r="HD396" s="95"/>
      <c r="HE396" s="95"/>
      <c r="HF396" s="95"/>
      <c r="HG396" s="95"/>
      <c r="HH396" s="95"/>
      <c r="HI396" s="95"/>
      <c r="HJ396" s="95"/>
      <c r="HK396" s="95"/>
      <c r="HL396" s="95"/>
      <c r="HM396" s="95"/>
      <c r="HN396" s="95"/>
      <c r="HO396" s="95"/>
      <c r="HP396" s="95"/>
      <c r="HQ396" s="95"/>
      <c r="HR396" s="95"/>
      <c r="HS396" s="95"/>
      <c r="HT396" s="95"/>
      <c r="HU396" s="95"/>
      <c r="HV396" s="95"/>
      <c r="HW396" s="95"/>
      <c r="HX396" s="95"/>
      <c r="HY396" s="95"/>
      <c r="HZ396" s="95"/>
    </row>
    <row r="397" spans="1:234" s="95" customFormat="1" ht="10.5" customHeight="1">
      <c r="A397" s="463" t="s">
        <v>63</v>
      </c>
      <c r="B397" s="465">
        <f>B395+1</f>
        <v>38829</v>
      </c>
      <c r="C397" s="293">
        <f>SUM(D397:J398)</f>
        <v>68</v>
      </c>
      <c r="D397" s="284">
        <v>35</v>
      </c>
      <c r="E397" s="80"/>
      <c r="F397" s="80">
        <v>13</v>
      </c>
      <c r="G397" s="80">
        <v>20</v>
      </c>
      <c r="H397" s="80"/>
      <c r="I397" s="80"/>
      <c r="J397" s="81"/>
      <c r="K397" s="28" t="s">
        <v>260</v>
      </c>
      <c r="L397" s="30">
        <v>9</v>
      </c>
      <c r="M397" s="82" t="s">
        <v>100</v>
      </c>
      <c r="N397" s="83">
        <v>11</v>
      </c>
      <c r="O397" s="211" t="s">
        <v>387</v>
      </c>
      <c r="P397" s="221"/>
      <c r="Q397" s="318">
        <f>SUM(R397:R398,T397:T398)+SUM(S397:S398)*1.5+SUM(U397:U398)/3+SUM(V397:V398)*0.6</f>
        <v>13.5</v>
      </c>
      <c r="R397" s="70"/>
      <c r="S397" s="70">
        <v>5</v>
      </c>
      <c r="T397" s="29">
        <v>6</v>
      </c>
      <c r="U397" s="29"/>
      <c r="V397" s="30"/>
      <c r="W397" s="28">
        <v>169</v>
      </c>
      <c r="X397" s="83">
        <v>181</v>
      </c>
      <c r="Y397" s="140"/>
      <c r="Z397" s="185">
        <v>5.1</v>
      </c>
      <c r="AA397" s="34"/>
      <c r="AB397" s="32">
        <v>35</v>
      </c>
      <c r="AC397" s="33">
        <v>33</v>
      </c>
      <c r="AD397" s="33"/>
      <c r="AE397" s="33"/>
      <c r="AF397" s="33"/>
      <c r="AG397" s="33"/>
      <c r="AH397" s="33"/>
      <c r="AI397" s="34"/>
      <c r="AJ397" s="30"/>
      <c r="AK397" s="180">
        <v>45</v>
      </c>
      <c r="AL397" s="185">
        <v>66</v>
      </c>
      <c r="AM397" s="33">
        <v>62</v>
      </c>
      <c r="AN397" s="33">
        <v>58</v>
      </c>
      <c r="AO397" s="34">
        <f>AN397-AK397</f>
        <v>13</v>
      </c>
      <c r="AP397" s="352"/>
      <c r="AQ397" s="491" t="s">
        <v>390</v>
      </c>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c r="DV397" s="59"/>
      <c r="DW397" s="59"/>
      <c r="DX397" s="59"/>
      <c r="DY397" s="59"/>
      <c r="DZ397" s="59"/>
      <c r="EA397" s="59"/>
      <c r="EB397" s="59"/>
      <c r="EC397" s="59"/>
      <c r="ED397" s="59"/>
      <c r="EE397" s="59"/>
      <c r="EF397" s="59"/>
      <c r="EG397" s="59"/>
      <c r="EH397" s="59"/>
      <c r="EI397" s="59"/>
      <c r="EJ397" s="59"/>
      <c r="EK397" s="59"/>
      <c r="EL397" s="59"/>
      <c r="EM397" s="59"/>
      <c r="EN397" s="59"/>
      <c r="EO397" s="59"/>
      <c r="EP397" s="59"/>
      <c r="EQ397" s="59"/>
      <c r="ER397" s="59"/>
      <c r="ES397" s="59"/>
      <c r="ET397" s="59"/>
      <c r="EU397" s="59"/>
      <c r="EV397" s="59"/>
      <c r="EW397" s="59"/>
      <c r="EX397" s="59"/>
      <c r="EY397" s="59"/>
      <c r="EZ397" s="59"/>
      <c r="FA397" s="59"/>
      <c r="FB397" s="59"/>
      <c r="FC397" s="59"/>
      <c r="FD397" s="59"/>
      <c r="FE397" s="59"/>
      <c r="FF397" s="59"/>
      <c r="FG397" s="59"/>
      <c r="FH397" s="59"/>
      <c r="FI397" s="59"/>
      <c r="FJ397" s="59"/>
      <c r="FK397" s="59"/>
      <c r="FL397" s="59"/>
      <c r="FM397" s="59"/>
      <c r="FN397" s="59"/>
      <c r="FO397" s="59"/>
      <c r="FP397" s="59"/>
      <c r="FQ397" s="59"/>
      <c r="FR397" s="59"/>
      <c r="FS397" s="59"/>
      <c r="FT397" s="59"/>
      <c r="FU397" s="59"/>
      <c r="FV397" s="59"/>
      <c r="FW397" s="59"/>
      <c r="FX397" s="59"/>
      <c r="FY397" s="59"/>
      <c r="FZ397" s="59"/>
      <c r="GA397" s="59"/>
      <c r="GB397" s="59"/>
      <c r="GC397" s="59"/>
      <c r="GD397" s="59"/>
      <c r="GE397" s="59"/>
      <c r="GF397" s="59"/>
      <c r="GG397" s="59"/>
      <c r="GH397" s="59"/>
      <c r="GI397" s="59"/>
      <c r="GJ397" s="59"/>
      <c r="GK397" s="59"/>
      <c r="GL397" s="59"/>
      <c r="GM397" s="59"/>
      <c r="GN397" s="59"/>
      <c r="GO397" s="59"/>
      <c r="GP397" s="59"/>
      <c r="GQ397" s="59"/>
      <c r="GR397" s="59"/>
      <c r="GS397" s="59"/>
      <c r="GT397" s="59"/>
      <c r="GU397" s="59"/>
      <c r="GV397" s="59"/>
      <c r="GW397" s="59"/>
      <c r="GX397" s="59"/>
      <c r="GY397" s="59"/>
      <c r="GZ397" s="59"/>
      <c r="HA397" s="59"/>
      <c r="HB397" s="59"/>
      <c r="HC397" s="59"/>
      <c r="HD397" s="59"/>
      <c r="HE397" s="59"/>
      <c r="HF397" s="59"/>
      <c r="HG397" s="59"/>
      <c r="HH397" s="59"/>
      <c r="HI397" s="59"/>
      <c r="HJ397" s="59"/>
      <c r="HK397" s="59"/>
      <c r="HL397" s="59"/>
      <c r="HM397" s="59"/>
      <c r="HN397" s="59"/>
      <c r="HO397" s="59"/>
      <c r="HP397" s="59"/>
      <c r="HQ397" s="59"/>
      <c r="HR397" s="59"/>
      <c r="HS397" s="59"/>
      <c r="HT397" s="59"/>
      <c r="HU397" s="59"/>
      <c r="HV397" s="59"/>
      <c r="HW397" s="59"/>
      <c r="HX397" s="59"/>
      <c r="HY397" s="59"/>
      <c r="HZ397" s="59"/>
    </row>
    <row r="398" spans="1:234" ht="10.5" customHeight="1">
      <c r="A398" s="467"/>
      <c r="B398" s="468"/>
      <c r="C398" s="294"/>
      <c r="D398" s="283"/>
      <c r="E398" s="87"/>
      <c r="F398" s="87"/>
      <c r="G398" s="87"/>
      <c r="H398" s="87"/>
      <c r="I398" s="87"/>
      <c r="J398" s="88"/>
      <c r="K398" s="89"/>
      <c r="L398" s="90"/>
      <c r="M398" s="91"/>
      <c r="N398" s="92"/>
      <c r="O398" s="212"/>
      <c r="P398" s="222"/>
      <c r="Q398" s="319"/>
      <c r="R398" s="93"/>
      <c r="S398" s="93"/>
      <c r="T398" s="94"/>
      <c r="U398" s="94"/>
      <c r="V398" s="90"/>
      <c r="W398" s="89"/>
      <c r="X398" s="92"/>
      <c r="Y398" s="182"/>
      <c r="Z398" s="184"/>
      <c r="AA398" s="306"/>
      <c r="AB398" s="442"/>
      <c r="AC398" s="349"/>
      <c r="AD398" s="349"/>
      <c r="AE398" s="349"/>
      <c r="AF398" s="349"/>
      <c r="AG398" s="349"/>
      <c r="AH398" s="349"/>
      <c r="AI398" s="306"/>
      <c r="AJ398" s="90">
        <v>7</v>
      </c>
      <c r="AK398" s="183"/>
      <c r="AL398" s="184"/>
      <c r="AM398" s="349"/>
      <c r="AN398" s="349"/>
      <c r="AO398" s="306"/>
      <c r="AP398" s="350"/>
      <c r="AQ398" s="490"/>
      <c r="AR398" s="95"/>
      <c r="AS398" s="95"/>
      <c r="AT398" s="95"/>
      <c r="AU398" s="95"/>
      <c r="AV398" s="95"/>
      <c r="AW398" s="95"/>
      <c r="AX398" s="95"/>
      <c r="AY398" s="95"/>
      <c r="AZ398" s="95"/>
      <c r="BA398" s="95"/>
      <c r="BB398" s="95"/>
      <c r="BC398" s="95"/>
      <c r="BD398" s="95"/>
      <c r="BE398" s="95"/>
      <c r="BF398" s="95"/>
      <c r="BG398" s="95"/>
      <c r="BH398" s="95"/>
      <c r="BI398" s="95"/>
      <c r="BJ398" s="95"/>
      <c r="BK398" s="95"/>
      <c r="BL398" s="95"/>
      <c r="BM398" s="95"/>
      <c r="BN398" s="95"/>
      <c r="BO398" s="95"/>
      <c r="BP398" s="95"/>
      <c r="BQ398" s="95"/>
      <c r="BR398" s="95"/>
      <c r="BS398" s="95"/>
      <c r="BT398" s="95"/>
      <c r="BU398" s="95"/>
      <c r="BV398" s="95"/>
      <c r="BW398" s="95"/>
      <c r="BX398" s="95"/>
      <c r="BY398" s="95"/>
      <c r="BZ398" s="95"/>
      <c r="CA398" s="95"/>
      <c r="CB398" s="95"/>
      <c r="CC398" s="95"/>
      <c r="CD398" s="95"/>
      <c r="CE398" s="95"/>
      <c r="CF398" s="95"/>
      <c r="CG398" s="95"/>
      <c r="CH398" s="95"/>
      <c r="CI398" s="95"/>
      <c r="CJ398" s="95"/>
      <c r="CK398" s="95"/>
      <c r="CL398" s="95"/>
      <c r="CM398" s="95"/>
      <c r="CN398" s="95"/>
      <c r="CO398" s="95"/>
      <c r="CP398" s="95"/>
      <c r="CQ398" s="95"/>
      <c r="CR398" s="95"/>
      <c r="CS398" s="95"/>
      <c r="CT398" s="95"/>
      <c r="CU398" s="95"/>
      <c r="CV398" s="95"/>
      <c r="CW398" s="95"/>
      <c r="CX398" s="95"/>
      <c r="CY398" s="95"/>
      <c r="CZ398" s="95"/>
      <c r="DA398" s="95"/>
      <c r="DB398" s="95"/>
      <c r="DC398" s="95"/>
      <c r="DD398" s="95"/>
      <c r="DE398" s="95"/>
      <c r="DF398" s="95"/>
      <c r="DG398" s="95"/>
      <c r="DH398" s="95"/>
      <c r="DI398" s="95"/>
      <c r="DJ398" s="95"/>
      <c r="DK398" s="95"/>
      <c r="DL398" s="95"/>
      <c r="DM398" s="95"/>
      <c r="DN398" s="95"/>
      <c r="DO398" s="95"/>
      <c r="DP398" s="95"/>
      <c r="DQ398" s="95"/>
      <c r="DR398" s="95"/>
      <c r="DS398" s="95"/>
      <c r="DT398" s="95"/>
      <c r="DU398" s="95"/>
      <c r="DV398" s="95"/>
      <c r="DW398" s="95"/>
      <c r="DX398" s="95"/>
      <c r="DY398" s="95"/>
      <c r="DZ398" s="95"/>
      <c r="EA398" s="95"/>
      <c r="EB398" s="95"/>
      <c r="EC398" s="95"/>
      <c r="ED398" s="95"/>
      <c r="EE398" s="95"/>
      <c r="EF398" s="95"/>
      <c r="EG398" s="95"/>
      <c r="EH398" s="95"/>
      <c r="EI398" s="95"/>
      <c r="EJ398" s="95"/>
      <c r="EK398" s="95"/>
      <c r="EL398" s="95"/>
      <c r="EM398" s="95"/>
      <c r="EN398" s="95"/>
      <c r="EO398" s="95"/>
      <c r="EP398" s="95"/>
      <c r="EQ398" s="95"/>
      <c r="ER398" s="95"/>
      <c r="ES398" s="95"/>
      <c r="ET398" s="95"/>
      <c r="EU398" s="95"/>
      <c r="EV398" s="95"/>
      <c r="EW398" s="95"/>
      <c r="EX398" s="95"/>
      <c r="EY398" s="95"/>
      <c r="EZ398" s="95"/>
      <c r="FA398" s="95"/>
      <c r="FB398" s="95"/>
      <c r="FC398" s="95"/>
      <c r="FD398" s="95"/>
      <c r="FE398" s="95"/>
      <c r="FF398" s="95"/>
      <c r="FG398" s="95"/>
      <c r="FH398" s="95"/>
      <c r="FI398" s="95"/>
      <c r="FJ398" s="95"/>
      <c r="FK398" s="95"/>
      <c r="FL398" s="95"/>
      <c r="FM398" s="95"/>
      <c r="FN398" s="95"/>
      <c r="FO398" s="95"/>
      <c r="FP398" s="95"/>
      <c r="FQ398" s="95"/>
      <c r="FR398" s="95"/>
      <c r="FS398" s="95"/>
      <c r="FT398" s="95"/>
      <c r="FU398" s="95"/>
      <c r="FV398" s="95"/>
      <c r="FW398" s="95"/>
      <c r="FX398" s="95"/>
      <c r="FY398" s="95"/>
      <c r="FZ398" s="95"/>
      <c r="GA398" s="95"/>
      <c r="GB398" s="95"/>
      <c r="GC398" s="95"/>
      <c r="GD398" s="95"/>
      <c r="GE398" s="95"/>
      <c r="GF398" s="95"/>
      <c r="GG398" s="95"/>
      <c r="GH398" s="95"/>
      <c r="GI398" s="95"/>
      <c r="GJ398" s="95"/>
      <c r="GK398" s="95"/>
      <c r="GL398" s="95"/>
      <c r="GM398" s="95"/>
      <c r="GN398" s="95"/>
      <c r="GO398" s="95"/>
      <c r="GP398" s="95"/>
      <c r="GQ398" s="95"/>
      <c r="GR398" s="95"/>
      <c r="GS398" s="95"/>
      <c r="GT398" s="95"/>
      <c r="GU398" s="95"/>
      <c r="GV398" s="95"/>
      <c r="GW398" s="95"/>
      <c r="GX398" s="95"/>
      <c r="GY398" s="95"/>
      <c r="GZ398" s="95"/>
      <c r="HA398" s="95"/>
      <c r="HB398" s="95"/>
      <c r="HC398" s="95"/>
      <c r="HD398" s="95"/>
      <c r="HE398" s="95"/>
      <c r="HF398" s="95"/>
      <c r="HG398" s="95"/>
      <c r="HH398" s="95"/>
      <c r="HI398" s="95"/>
      <c r="HJ398" s="95"/>
      <c r="HK398" s="95"/>
      <c r="HL398" s="95"/>
      <c r="HM398" s="95"/>
      <c r="HN398" s="95"/>
      <c r="HO398" s="95"/>
      <c r="HP398" s="95"/>
      <c r="HQ398" s="95"/>
      <c r="HR398" s="95"/>
      <c r="HS398" s="95"/>
      <c r="HT398" s="95"/>
      <c r="HU398" s="95"/>
      <c r="HV398" s="95"/>
      <c r="HW398" s="95"/>
      <c r="HX398" s="95"/>
      <c r="HY398" s="95"/>
      <c r="HZ398" s="95"/>
    </row>
    <row r="399" spans="1:234" s="95" customFormat="1" ht="10.5" customHeight="1">
      <c r="A399" s="463" t="s">
        <v>64</v>
      </c>
      <c r="B399" s="465">
        <f>B397+1</f>
        <v>38830</v>
      </c>
      <c r="C399" s="293">
        <f>SUM(D399:J400)</f>
        <v>125</v>
      </c>
      <c r="D399" s="285">
        <v>30</v>
      </c>
      <c r="E399" s="96">
        <v>10</v>
      </c>
      <c r="F399" s="80">
        <v>65</v>
      </c>
      <c r="G399" s="80">
        <v>20</v>
      </c>
      <c r="H399" s="80"/>
      <c r="I399" s="80"/>
      <c r="J399" s="98"/>
      <c r="K399" s="28" t="s">
        <v>260</v>
      </c>
      <c r="L399" s="99">
        <v>9</v>
      </c>
      <c r="M399" s="82" t="s">
        <v>100</v>
      </c>
      <c r="N399" s="83">
        <v>10</v>
      </c>
      <c r="O399" s="213" t="s">
        <v>388</v>
      </c>
      <c r="P399" s="221"/>
      <c r="Q399" s="320">
        <f>SUM(R399:R400,T399:T400)+SUM(S399:S400)*1.5+SUM(U399:U400)/3+SUM(V399:V400)*0.6</f>
        <v>28.5</v>
      </c>
      <c r="R399" s="70"/>
      <c r="S399" s="70">
        <v>15</v>
      </c>
      <c r="T399" s="29">
        <v>6</v>
      </c>
      <c r="U399" s="29"/>
      <c r="V399" s="30"/>
      <c r="W399" s="28">
        <v>167</v>
      </c>
      <c r="X399" s="83">
        <v>177</v>
      </c>
      <c r="Y399" s="140"/>
      <c r="Z399" s="185">
        <v>15</v>
      </c>
      <c r="AA399" s="34"/>
      <c r="AB399" s="32">
        <v>30</v>
      </c>
      <c r="AC399" s="33">
        <v>95</v>
      </c>
      <c r="AD399" s="33"/>
      <c r="AE399" s="33"/>
      <c r="AF399" s="33"/>
      <c r="AG399" s="33"/>
      <c r="AH399" s="33"/>
      <c r="AI399" s="34"/>
      <c r="AJ399" s="30"/>
      <c r="AK399" s="180">
        <v>45</v>
      </c>
      <c r="AL399" s="185">
        <v>58</v>
      </c>
      <c r="AM399" s="33">
        <v>49</v>
      </c>
      <c r="AN399" s="351">
        <v>53</v>
      </c>
      <c r="AO399" s="34">
        <f>AN399-AK399</f>
        <v>8</v>
      </c>
      <c r="AP399" s="352"/>
      <c r="AQ399" s="491" t="s">
        <v>394</v>
      </c>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c r="DV399" s="59"/>
      <c r="DW399" s="59"/>
      <c r="DX399" s="59"/>
      <c r="DY399" s="59"/>
      <c r="DZ399" s="59"/>
      <c r="EA399" s="59"/>
      <c r="EB399" s="59"/>
      <c r="EC399" s="59"/>
      <c r="ED399" s="59"/>
      <c r="EE399" s="59"/>
      <c r="EF399" s="59"/>
      <c r="EG399" s="59"/>
      <c r="EH399" s="59"/>
      <c r="EI399" s="59"/>
      <c r="EJ399" s="59"/>
      <c r="EK399" s="59"/>
      <c r="EL399" s="59"/>
      <c r="EM399" s="59"/>
      <c r="EN399" s="59"/>
      <c r="EO399" s="59"/>
      <c r="EP399" s="59"/>
      <c r="EQ399" s="59"/>
      <c r="ER399" s="59"/>
      <c r="ES399" s="59"/>
      <c r="ET399" s="59"/>
      <c r="EU399" s="59"/>
      <c r="EV399" s="59"/>
      <c r="EW399" s="59"/>
      <c r="EX399" s="59"/>
      <c r="EY399" s="59"/>
      <c r="EZ399" s="59"/>
      <c r="FA399" s="59"/>
      <c r="FB399" s="59"/>
      <c r="FC399" s="59"/>
      <c r="FD399" s="59"/>
      <c r="FE399" s="59"/>
      <c r="FF399" s="59"/>
      <c r="FG399" s="59"/>
      <c r="FH399" s="59"/>
      <c r="FI399" s="59"/>
      <c r="FJ399" s="59"/>
      <c r="FK399" s="59"/>
      <c r="FL399" s="59"/>
      <c r="FM399" s="59"/>
      <c r="FN399" s="59"/>
      <c r="FO399" s="59"/>
      <c r="FP399" s="59"/>
      <c r="FQ399" s="59"/>
      <c r="FR399" s="59"/>
      <c r="FS399" s="59"/>
      <c r="FT399" s="59"/>
      <c r="FU399" s="59"/>
      <c r="FV399" s="59"/>
      <c r="FW399" s="59"/>
      <c r="FX399" s="59"/>
      <c r="FY399" s="59"/>
      <c r="FZ399" s="59"/>
      <c r="GA399" s="59"/>
      <c r="GB399" s="59"/>
      <c r="GC399" s="59"/>
      <c r="GD399" s="59"/>
      <c r="GE399" s="59"/>
      <c r="GF399" s="59"/>
      <c r="GG399" s="59"/>
      <c r="GH399" s="59"/>
      <c r="GI399" s="59"/>
      <c r="GJ399" s="59"/>
      <c r="GK399" s="59"/>
      <c r="GL399" s="59"/>
      <c r="GM399" s="59"/>
      <c r="GN399" s="59"/>
      <c r="GO399" s="59"/>
      <c r="GP399" s="59"/>
      <c r="GQ399" s="59"/>
      <c r="GR399" s="59"/>
      <c r="GS399" s="59"/>
      <c r="GT399" s="59"/>
      <c r="GU399" s="59"/>
      <c r="GV399" s="59"/>
      <c r="GW399" s="59"/>
      <c r="GX399" s="59"/>
      <c r="GY399" s="59"/>
      <c r="GZ399" s="59"/>
      <c r="HA399" s="59"/>
      <c r="HB399" s="59"/>
      <c r="HC399" s="59"/>
      <c r="HD399" s="59"/>
      <c r="HE399" s="59"/>
      <c r="HF399" s="59"/>
      <c r="HG399" s="59"/>
      <c r="HH399" s="59"/>
      <c r="HI399" s="59"/>
      <c r="HJ399" s="59"/>
      <c r="HK399" s="59"/>
      <c r="HL399" s="59"/>
      <c r="HM399" s="59"/>
      <c r="HN399" s="59"/>
      <c r="HO399" s="59"/>
      <c r="HP399" s="59"/>
      <c r="HQ399" s="59"/>
      <c r="HR399" s="59"/>
      <c r="HS399" s="59"/>
      <c r="HT399" s="59"/>
      <c r="HU399" s="59"/>
      <c r="HV399" s="59"/>
      <c r="HW399" s="59"/>
      <c r="HX399" s="59"/>
      <c r="HY399" s="59"/>
      <c r="HZ399" s="59"/>
    </row>
    <row r="400" spans="1:43" ht="10.5" customHeight="1" thickBot="1">
      <c r="A400" s="464"/>
      <c r="B400" s="466"/>
      <c r="C400" s="296"/>
      <c r="D400" s="285"/>
      <c r="E400" s="96"/>
      <c r="J400" s="98"/>
      <c r="L400" s="99"/>
      <c r="Q400" s="318"/>
      <c r="AJ400" s="30">
        <v>8</v>
      </c>
      <c r="AQ400" s="492"/>
    </row>
    <row r="401" spans="1:234" ht="10.5" customHeight="1" thickBot="1">
      <c r="A401" s="471">
        <f>IF(A385=52,1,A385+1)</f>
        <v>16</v>
      </c>
      <c r="B401" s="472"/>
      <c r="C401" s="299">
        <f>(C402/60-ROUNDDOWN(C402/60,0))/100*60+ROUNDDOWN(C402/60,0)</f>
        <v>8.35</v>
      </c>
      <c r="D401" s="300">
        <f>(D402/60-ROUNDDOWN(D402/60,0))/100*60+ROUNDDOWN(D402/60,0)</f>
        <v>5.54</v>
      </c>
      <c r="E401" s="301">
        <f aca="true" t="shared" si="122" ref="E401:J401">(E402/60-ROUNDDOWN(E402/60,0))/100*60+ROUNDDOWN(E402/60,0)</f>
        <v>0.25</v>
      </c>
      <c r="F401" s="301">
        <f t="shared" si="122"/>
        <v>1.2</v>
      </c>
      <c r="G401" s="301">
        <f t="shared" si="122"/>
        <v>0.52</v>
      </c>
      <c r="H401" s="301">
        <f t="shared" si="122"/>
        <v>0.04</v>
      </c>
      <c r="I401" s="301">
        <f t="shared" si="122"/>
        <v>0</v>
      </c>
      <c r="J401" s="301">
        <f t="shared" si="122"/>
        <v>0</v>
      </c>
      <c r="K401" s="226"/>
      <c r="L401" s="227">
        <f>2*COUNTA(L387:L400)-COUNT(L387:L400)</f>
        <v>8</v>
      </c>
      <c r="M401" s="228"/>
      <c r="N401" s="229"/>
      <c r="O401" s="475"/>
      <c r="P401" s="476"/>
      <c r="Q401" s="321">
        <f aca="true" t="shared" si="123" ref="Q401:V401">SUM(Q387:Q400)</f>
        <v>101.5</v>
      </c>
      <c r="R401" s="230">
        <f t="shared" si="123"/>
        <v>0</v>
      </c>
      <c r="S401" s="230">
        <f t="shared" si="123"/>
        <v>21</v>
      </c>
      <c r="T401" s="230">
        <f t="shared" si="123"/>
        <v>70</v>
      </c>
      <c r="U401" s="230">
        <f t="shared" si="123"/>
        <v>0</v>
      </c>
      <c r="V401" s="230">
        <f t="shared" si="123"/>
        <v>0</v>
      </c>
      <c r="W401" s="226"/>
      <c r="X401" s="229"/>
      <c r="Y401" s="231"/>
      <c r="Z401" s="312">
        <f>COUNT(Z387:Z400)</f>
        <v>3</v>
      </c>
      <c r="AA401" s="313">
        <f>COUNT(AA387:AA400)</f>
        <v>0</v>
      </c>
      <c r="AB401" s="300">
        <f aca="true" t="shared" si="124" ref="AB401:AI401">(AB402/60-ROUNDDOWN(AB402/60,0))/100*60+ROUNDDOWN(AB402/60,0)</f>
        <v>6.15</v>
      </c>
      <c r="AC401" s="300">
        <f t="shared" si="124"/>
        <v>2.2</v>
      </c>
      <c r="AD401" s="300">
        <f t="shared" si="124"/>
        <v>0</v>
      </c>
      <c r="AE401" s="300">
        <f t="shared" si="124"/>
        <v>0</v>
      </c>
      <c r="AF401" s="300">
        <f t="shared" si="124"/>
        <v>0</v>
      </c>
      <c r="AG401" s="300">
        <f t="shared" si="124"/>
        <v>0</v>
      </c>
      <c r="AH401" s="300">
        <f t="shared" si="124"/>
        <v>0</v>
      </c>
      <c r="AI401" s="448">
        <f t="shared" si="124"/>
        <v>0</v>
      </c>
      <c r="AJ401" s="317">
        <f>IF(COUNT(AJ387:AJ400)=0,0,SUM(AJ387:AJ400)/COUNTA(AK389:AK400,AK403:AK404))</f>
        <v>7.571428571428571</v>
      </c>
      <c r="AK401" s="231">
        <f>IF(COUNT(AK387:AK400)=0,"",AVERAGE(AK387:AK400))</f>
        <v>46.42857142857143</v>
      </c>
      <c r="AL401" s="231">
        <f>IF(COUNT(AL387:AL400)=0,"",AVERAGE(AL387:AL400))</f>
        <v>63.57142857142857</v>
      </c>
      <c r="AM401" s="231">
        <f>IF(COUNT(AM387:AM400)=0,"",AVERAGE(AM387:AM400))</f>
        <v>60.57142857142857</v>
      </c>
      <c r="AN401" s="231">
        <f>IF(COUNT(AN387:AN400)=0,"",AVERAGE(AN387:AN400))</f>
        <v>58.857142857142854</v>
      </c>
      <c r="AO401" s="231">
        <f>IF(COUNT(AO387:AO400)=0,"",AVERAGE(AO387:AO400))</f>
        <v>12.428571428571429</v>
      </c>
      <c r="AP401" s="342">
        <f>SUM(AP387:AP400)</f>
        <v>1</v>
      </c>
      <c r="AQ401" s="367"/>
      <c r="AR401" s="232"/>
      <c r="AS401" s="232"/>
      <c r="AT401" s="232"/>
      <c r="AU401" s="232"/>
      <c r="AV401" s="232"/>
      <c r="AW401" s="232"/>
      <c r="AX401" s="232"/>
      <c r="AY401" s="232"/>
      <c r="AZ401" s="232"/>
      <c r="BA401" s="232"/>
      <c r="BB401" s="232"/>
      <c r="BC401" s="232"/>
      <c r="BD401" s="232"/>
      <c r="BE401" s="232"/>
      <c r="BF401" s="232"/>
      <c r="BG401" s="232"/>
      <c r="BH401" s="232"/>
      <c r="BI401" s="232"/>
      <c r="BJ401" s="232"/>
      <c r="BK401" s="232"/>
      <c r="BL401" s="232"/>
      <c r="BM401" s="232"/>
      <c r="BN401" s="232"/>
      <c r="BO401" s="232"/>
      <c r="BP401" s="232"/>
      <c r="BQ401" s="232"/>
      <c r="BR401" s="232"/>
      <c r="BS401" s="232"/>
      <c r="BT401" s="232"/>
      <c r="BU401" s="232"/>
      <c r="BV401" s="232"/>
      <c r="BW401" s="232"/>
      <c r="BX401" s="232"/>
      <c r="BY401" s="232"/>
      <c r="BZ401" s="232"/>
      <c r="CA401" s="232"/>
      <c r="CB401" s="232"/>
      <c r="CC401" s="232"/>
      <c r="CD401" s="232"/>
      <c r="CE401" s="232"/>
      <c r="CF401" s="232"/>
      <c r="CG401" s="232"/>
      <c r="CH401" s="232"/>
      <c r="CI401" s="232"/>
      <c r="CJ401" s="232"/>
      <c r="CK401" s="232"/>
      <c r="CL401" s="232"/>
      <c r="CM401" s="232"/>
      <c r="CN401" s="232"/>
      <c r="CO401" s="232"/>
      <c r="CP401" s="232"/>
      <c r="CQ401" s="232"/>
      <c r="CR401" s="232"/>
      <c r="CS401" s="232"/>
      <c r="CT401" s="232"/>
      <c r="CU401" s="232"/>
      <c r="CV401" s="232"/>
      <c r="CW401" s="232"/>
      <c r="CX401" s="232"/>
      <c r="CY401" s="232"/>
      <c r="CZ401" s="232"/>
      <c r="DA401" s="232"/>
      <c r="DB401" s="232"/>
      <c r="DC401" s="232"/>
      <c r="DD401" s="232"/>
      <c r="DE401" s="232"/>
      <c r="DF401" s="232"/>
      <c r="DG401" s="232"/>
      <c r="DH401" s="232"/>
      <c r="DI401" s="232"/>
      <c r="DJ401" s="232"/>
      <c r="DK401" s="232"/>
      <c r="DL401" s="232"/>
      <c r="DM401" s="232"/>
      <c r="DN401" s="232"/>
      <c r="DO401" s="232"/>
      <c r="DP401" s="232"/>
      <c r="DQ401" s="232"/>
      <c r="DR401" s="232"/>
      <c r="DS401" s="232"/>
      <c r="DT401" s="232"/>
      <c r="DU401" s="232"/>
      <c r="DV401" s="232"/>
      <c r="DW401" s="232"/>
      <c r="DX401" s="232"/>
      <c r="DY401" s="232"/>
      <c r="DZ401" s="232"/>
      <c r="EA401" s="232"/>
      <c r="EB401" s="232"/>
      <c r="EC401" s="232"/>
      <c r="ED401" s="232"/>
      <c r="EE401" s="232"/>
      <c r="EF401" s="232"/>
      <c r="EG401" s="232"/>
      <c r="EH401" s="232"/>
      <c r="EI401" s="232"/>
      <c r="EJ401" s="232"/>
      <c r="EK401" s="232"/>
      <c r="EL401" s="232"/>
      <c r="EM401" s="232"/>
      <c r="EN401" s="232"/>
      <c r="EO401" s="232"/>
      <c r="EP401" s="232"/>
      <c r="EQ401" s="232"/>
      <c r="ER401" s="232"/>
      <c r="ES401" s="232"/>
      <c r="ET401" s="232"/>
      <c r="EU401" s="232"/>
      <c r="EV401" s="232"/>
      <c r="EW401" s="232"/>
      <c r="EX401" s="232"/>
      <c r="EY401" s="232"/>
      <c r="EZ401" s="232"/>
      <c r="FA401" s="232"/>
      <c r="FB401" s="232"/>
      <c r="FC401" s="232"/>
      <c r="FD401" s="232"/>
      <c r="FE401" s="232"/>
      <c r="FF401" s="232"/>
      <c r="FG401" s="232"/>
      <c r="FH401" s="232"/>
      <c r="FI401" s="232"/>
      <c r="FJ401" s="232"/>
      <c r="FK401" s="232"/>
      <c r="FL401" s="232"/>
      <c r="FM401" s="232"/>
      <c r="FN401" s="232"/>
      <c r="FO401" s="232"/>
      <c r="FP401" s="232"/>
      <c r="FQ401" s="232"/>
      <c r="FR401" s="232"/>
      <c r="FS401" s="232"/>
      <c r="FT401" s="232"/>
      <c r="FU401" s="232"/>
      <c r="FV401" s="232"/>
      <c r="FW401" s="232"/>
      <c r="FX401" s="232"/>
      <c r="FY401" s="232"/>
      <c r="FZ401" s="232"/>
      <c r="GA401" s="232"/>
      <c r="GB401" s="232"/>
      <c r="GC401" s="232"/>
      <c r="GD401" s="232"/>
      <c r="GE401" s="232"/>
      <c r="GF401" s="232"/>
      <c r="GG401" s="232"/>
      <c r="GH401" s="232"/>
      <c r="GI401" s="232"/>
      <c r="GJ401" s="232"/>
      <c r="GK401" s="232"/>
      <c r="GL401" s="232"/>
      <c r="GM401" s="232"/>
      <c r="GN401" s="232"/>
      <c r="GO401" s="232"/>
      <c r="GP401" s="232"/>
      <c r="GQ401" s="232"/>
      <c r="GR401" s="232"/>
      <c r="GS401" s="232"/>
      <c r="GT401" s="232"/>
      <c r="GU401" s="232"/>
      <c r="GV401" s="232"/>
      <c r="GW401" s="232"/>
      <c r="GX401" s="232"/>
      <c r="GY401" s="232"/>
      <c r="GZ401" s="232"/>
      <c r="HA401" s="232"/>
      <c r="HB401" s="232"/>
      <c r="HC401" s="232"/>
      <c r="HD401" s="232"/>
      <c r="HE401" s="232"/>
      <c r="HF401" s="232"/>
      <c r="HG401" s="232"/>
      <c r="HH401" s="232"/>
      <c r="HI401" s="232"/>
      <c r="HJ401" s="232"/>
      <c r="HK401" s="232"/>
      <c r="HL401" s="232"/>
      <c r="HM401" s="232"/>
      <c r="HN401" s="232"/>
      <c r="HO401" s="232"/>
      <c r="HP401" s="232"/>
      <c r="HQ401" s="232"/>
      <c r="HR401" s="232"/>
      <c r="HS401" s="232"/>
      <c r="HT401" s="232"/>
      <c r="HU401" s="232"/>
      <c r="HV401" s="232"/>
      <c r="HW401" s="232"/>
      <c r="HX401" s="232"/>
      <c r="HY401" s="232"/>
      <c r="HZ401" s="232"/>
    </row>
    <row r="402" spans="1:234" s="232" customFormat="1" ht="10.5" customHeight="1" thickBot="1">
      <c r="A402" s="473"/>
      <c r="B402" s="474"/>
      <c r="C402" s="297">
        <f>SUM(C387:C400)</f>
        <v>515</v>
      </c>
      <c r="D402" s="288">
        <f>SUM(D387:D400)</f>
        <v>354</v>
      </c>
      <c r="E402" s="233">
        <f aca="true" t="shared" si="125" ref="E402:J402">SUM(E387:E400)</f>
        <v>25</v>
      </c>
      <c r="F402" s="233">
        <f t="shared" si="125"/>
        <v>80</v>
      </c>
      <c r="G402" s="233">
        <f t="shared" si="125"/>
        <v>52</v>
      </c>
      <c r="H402" s="233">
        <f t="shared" si="125"/>
        <v>4</v>
      </c>
      <c r="I402" s="233">
        <f t="shared" si="125"/>
        <v>0</v>
      </c>
      <c r="J402" s="233">
        <f t="shared" si="125"/>
        <v>0</v>
      </c>
      <c r="K402" s="234"/>
      <c r="L402" s="235"/>
      <c r="M402" s="236"/>
      <c r="N402" s="237"/>
      <c r="O402" s="477"/>
      <c r="P402" s="478"/>
      <c r="Q402" s="238">
        <f>IF(C402=0,"",Q401/C402*60)</f>
        <v>11.825242718446601</v>
      </c>
      <c r="R402" s="239"/>
      <c r="S402" s="239"/>
      <c r="T402" s="240"/>
      <c r="U402" s="240"/>
      <c r="V402" s="235"/>
      <c r="W402" s="234"/>
      <c r="X402" s="237"/>
      <c r="Y402" s="241"/>
      <c r="Z402" s="314">
        <f>SUM(Z387:Z400)</f>
        <v>22.8</v>
      </c>
      <c r="AA402" s="315">
        <f>SUM(AA387:AA400)</f>
        <v>0</v>
      </c>
      <c r="AB402" s="288">
        <f>SUM(AB387:AB400)</f>
        <v>375</v>
      </c>
      <c r="AC402" s="288">
        <f aca="true" t="shared" si="126" ref="AC402:AI402">SUM(AC387:AC400)</f>
        <v>140</v>
      </c>
      <c r="AD402" s="288">
        <f t="shared" si="126"/>
        <v>0</v>
      </c>
      <c r="AE402" s="288">
        <f t="shared" si="126"/>
        <v>0</v>
      </c>
      <c r="AF402" s="288">
        <f t="shared" si="126"/>
        <v>0</v>
      </c>
      <c r="AG402" s="288">
        <f t="shared" si="126"/>
        <v>0</v>
      </c>
      <c r="AH402" s="288">
        <f t="shared" si="126"/>
        <v>0</v>
      </c>
      <c r="AI402" s="449">
        <f t="shared" si="126"/>
        <v>0</v>
      </c>
      <c r="AJ402" s="235"/>
      <c r="AK402" s="241"/>
      <c r="AL402" s="314"/>
      <c r="AM402" s="343"/>
      <c r="AN402" s="343"/>
      <c r="AO402" s="315"/>
      <c r="AP402" s="344"/>
      <c r="AQ402" s="368"/>
      <c r="AR402" s="242"/>
      <c r="AS402" s="242"/>
      <c r="AT402" s="242"/>
      <c r="AU402" s="242"/>
      <c r="AV402" s="242"/>
      <c r="AW402" s="242"/>
      <c r="AX402" s="242"/>
      <c r="AY402" s="242"/>
      <c r="AZ402" s="242"/>
      <c r="BA402" s="242"/>
      <c r="BB402" s="242"/>
      <c r="BC402" s="242"/>
      <c r="BD402" s="242"/>
      <c r="BE402" s="242"/>
      <c r="BF402" s="242"/>
      <c r="BG402" s="242"/>
      <c r="BH402" s="242"/>
      <c r="BI402" s="242"/>
      <c r="BJ402" s="242"/>
      <c r="BK402" s="242"/>
      <c r="BL402" s="242"/>
      <c r="BM402" s="242"/>
      <c r="BN402" s="242"/>
      <c r="BO402" s="242"/>
      <c r="BP402" s="242"/>
      <c r="BQ402" s="242"/>
      <c r="BR402" s="242"/>
      <c r="BS402" s="242"/>
      <c r="BT402" s="242"/>
      <c r="BU402" s="242"/>
      <c r="BV402" s="242"/>
      <c r="BW402" s="242"/>
      <c r="BX402" s="242"/>
      <c r="BY402" s="242"/>
      <c r="BZ402" s="242"/>
      <c r="CA402" s="242"/>
      <c r="CB402" s="242"/>
      <c r="CC402" s="242"/>
      <c r="CD402" s="242"/>
      <c r="CE402" s="242"/>
      <c r="CF402" s="242"/>
      <c r="CG402" s="242"/>
      <c r="CH402" s="242"/>
      <c r="CI402" s="242"/>
      <c r="CJ402" s="242"/>
      <c r="CK402" s="242"/>
      <c r="CL402" s="242"/>
      <c r="CM402" s="242"/>
      <c r="CN402" s="242"/>
      <c r="CO402" s="242"/>
      <c r="CP402" s="242"/>
      <c r="CQ402" s="242"/>
      <c r="CR402" s="242"/>
      <c r="CS402" s="242"/>
      <c r="CT402" s="242"/>
      <c r="CU402" s="242"/>
      <c r="CV402" s="242"/>
      <c r="CW402" s="242"/>
      <c r="CX402" s="242"/>
      <c r="CY402" s="242"/>
      <c r="CZ402" s="242"/>
      <c r="DA402" s="242"/>
      <c r="DB402" s="242"/>
      <c r="DC402" s="242"/>
      <c r="DD402" s="242"/>
      <c r="DE402" s="242"/>
      <c r="DF402" s="242"/>
      <c r="DG402" s="242"/>
      <c r="DH402" s="242"/>
      <c r="DI402" s="242"/>
      <c r="DJ402" s="242"/>
      <c r="DK402" s="242"/>
      <c r="DL402" s="242"/>
      <c r="DM402" s="242"/>
      <c r="DN402" s="242"/>
      <c r="DO402" s="242"/>
      <c r="DP402" s="242"/>
      <c r="DQ402" s="242"/>
      <c r="DR402" s="242"/>
      <c r="DS402" s="242"/>
      <c r="DT402" s="242"/>
      <c r="DU402" s="242"/>
      <c r="DV402" s="242"/>
      <c r="DW402" s="242"/>
      <c r="DX402" s="242"/>
      <c r="DY402" s="242"/>
      <c r="DZ402" s="242"/>
      <c r="EA402" s="242"/>
      <c r="EB402" s="242"/>
      <c r="EC402" s="242"/>
      <c r="ED402" s="242"/>
      <c r="EE402" s="242"/>
      <c r="EF402" s="242"/>
      <c r="EG402" s="242"/>
      <c r="EH402" s="242"/>
      <c r="EI402" s="242"/>
      <c r="EJ402" s="242"/>
      <c r="EK402" s="242"/>
      <c r="EL402" s="242"/>
      <c r="EM402" s="242"/>
      <c r="EN402" s="242"/>
      <c r="EO402" s="242"/>
      <c r="EP402" s="242"/>
      <c r="EQ402" s="242"/>
      <c r="ER402" s="242"/>
      <c r="ES402" s="242"/>
      <c r="ET402" s="242"/>
      <c r="EU402" s="242"/>
      <c r="EV402" s="242"/>
      <c r="EW402" s="242"/>
      <c r="EX402" s="242"/>
      <c r="EY402" s="242"/>
      <c r="EZ402" s="242"/>
      <c r="FA402" s="242"/>
      <c r="FB402" s="242"/>
      <c r="FC402" s="242"/>
      <c r="FD402" s="242"/>
      <c r="FE402" s="242"/>
      <c r="FF402" s="242"/>
      <c r="FG402" s="242"/>
      <c r="FH402" s="242"/>
      <c r="FI402" s="242"/>
      <c r="FJ402" s="242"/>
      <c r="FK402" s="242"/>
      <c r="FL402" s="242"/>
      <c r="FM402" s="242"/>
      <c r="FN402" s="242"/>
      <c r="FO402" s="242"/>
      <c r="FP402" s="242"/>
      <c r="FQ402" s="242"/>
      <c r="FR402" s="242"/>
      <c r="FS402" s="242"/>
      <c r="FT402" s="242"/>
      <c r="FU402" s="242"/>
      <c r="FV402" s="242"/>
      <c r="FW402" s="242"/>
      <c r="FX402" s="242"/>
      <c r="FY402" s="242"/>
      <c r="FZ402" s="242"/>
      <c r="GA402" s="242"/>
      <c r="GB402" s="242"/>
      <c r="GC402" s="242"/>
      <c r="GD402" s="242"/>
      <c r="GE402" s="242"/>
      <c r="GF402" s="242"/>
      <c r="GG402" s="242"/>
      <c r="GH402" s="242"/>
      <c r="GI402" s="242"/>
      <c r="GJ402" s="242"/>
      <c r="GK402" s="242"/>
      <c r="GL402" s="242"/>
      <c r="GM402" s="242"/>
      <c r="GN402" s="242"/>
      <c r="GO402" s="242"/>
      <c r="GP402" s="242"/>
      <c r="GQ402" s="242"/>
      <c r="GR402" s="242"/>
      <c r="GS402" s="242"/>
      <c r="GT402" s="242"/>
      <c r="GU402" s="242"/>
      <c r="GV402" s="242"/>
      <c r="GW402" s="242"/>
      <c r="GX402" s="242"/>
      <c r="GY402" s="242"/>
      <c r="GZ402" s="242"/>
      <c r="HA402" s="242"/>
      <c r="HB402" s="242"/>
      <c r="HC402" s="242"/>
      <c r="HD402" s="242"/>
      <c r="HE402" s="242"/>
      <c r="HF402" s="242"/>
      <c r="HG402" s="242"/>
      <c r="HH402" s="242"/>
      <c r="HI402" s="242"/>
      <c r="HJ402" s="242"/>
      <c r="HK402" s="242"/>
      <c r="HL402" s="242"/>
      <c r="HM402" s="242"/>
      <c r="HN402" s="242"/>
      <c r="HO402" s="242"/>
      <c r="HP402" s="242"/>
      <c r="HQ402" s="242"/>
      <c r="HR402" s="242"/>
      <c r="HS402" s="242"/>
      <c r="HT402" s="242"/>
      <c r="HU402" s="242"/>
      <c r="HV402" s="242"/>
      <c r="HW402" s="242"/>
      <c r="HX402" s="242"/>
      <c r="HY402" s="242"/>
      <c r="HZ402" s="242"/>
    </row>
    <row r="403" spans="1:234" s="242" customFormat="1" ht="10.5" customHeight="1" thickBot="1">
      <c r="A403" s="469" t="s">
        <v>51</v>
      </c>
      <c r="B403" s="470">
        <f>B399+1</f>
        <v>38831</v>
      </c>
      <c r="C403" s="293">
        <f>SUM(D403:J404)</f>
        <v>23</v>
      </c>
      <c r="D403" s="284">
        <v>23</v>
      </c>
      <c r="E403" s="80"/>
      <c r="F403" s="80"/>
      <c r="G403" s="80"/>
      <c r="H403" s="80"/>
      <c r="I403" s="80"/>
      <c r="J403" s="81"/>
      <c r="K403" s="28" t="s">
        <v>31</v>
      </c>
      <c r="L403" s="30">
        <v>9</v>
      </c>
      <c r="M403" s="82" t="s">
        <v>100</v>
      </c>
      <c r="N403" s="83">
        <v>11</v>
      </c>
      <c r="O403" s="214" t="s">
        <v>207</v>
      </c>
      <c r="P403" s="223"/>
      <c r="Q403" s="318">
        <f>SUM(R403:R404,T403:T404)+SUM(S403:S404)*1.5+SUM(U403:U404)/3+SUM(V403:V404)*0.6</f>
        <v>4</v>
      </c>
      <c r="R403" s="70"/>
      <c r="S403" s="70"/>
      <c r="T403" s="29">
        <v>4</v>
      </c>
      <c r="U403" s="29"/>
      <c r="V403" s="30"/>
      <c r="W403" s="28"/>
      <c r="X403" s="83"/>
      <c r="Y403" s="140"/>
      <c r="Z403" s="185"/>
      <c r="AA403" s="34"/>
      <c r="AB403" s="32">
        <v>23</v>
      </c>
      <c r="AC403" s="33"/>
      <c r="AD403" s="33"/>
      <c r="AE403" s="33"/>
      <c r="AF403" s="33"/>
      <c r="AG403" s="33"/>
      <c r="AH403" s="33"/>
      <c r="AI403" s="34"/>
      <c r="AJ403" s="30"/>
      <c r="AK403" s="180">
        <v>51</v>
      </c>
      <c r="AL403" s="185">
        <v>65</v>
      </c>
      <c r="AM403" s="33">
        <v>63</v>
      </c>
      <c r="AN403" s="351">
        <v>62</v>
      </c>
      <c r="AO403" s="34">
        <f>AN403-AK403</f>
        <v>11</v>
      </c>
      <c r="AP403" s="352"/>
      <c r="AQ403" s="48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c r="EQ403" s="59"/>
      <c r="ER403" s="59"/>
      <c r="ES403" s="59"/>
      <c r="ET403" s="59"/>
      <c r="EU403" s="59"/>
      <c r="EV403" s="59"/>
      <c r="EW403" s="59"/>
      <c r="EX403" s="59"/>
      <c r="EY403" s="59"/>
      <c r="EZ403" s="59"/>
      <c r="FA403" s="59"/>
      <c r="FB403" s="59"/>
      <c r="FC403" s="59"/>
      <c r="FD403" s="59"/>
      <c r="FE403" s="59"/>
      <c r="FF403" s="59"/>
      <c r="FG403" s="59"/>
      <c r="FH403" s="59"/>
      <c r="FI403" s="59"/>
      <c r="FJ403" s="59"/>
      <c r="FK403" s="59"/>
      <c r="FL403" s="59"/>
      <c r="FM403" s="59"/>
      <c r="FN403" s="59"/>
      <c r="FO403" s="59"/>
      <c r="FP403" s="59"/>
      <c r="FQ403" s="59"/>
      <c r="FR403" s="59"/>
      <c r="FS403" s="59"/>
      <c r="FT403" s="59"/>
      <c r="FU403" s="59"/>
      <c r="FV403" s="59"/>
      <c r="FW403" s="59"/>
      <c r="FX403" s="59"/>
      <c r="FY403" s="59"/>
      <c r="FZ403" s="59"/>
      <c r="GA403" s="59"/>
      <c r="GB403" s="59"/>
      <c r="GC403" s="59"/>
      <c r="GD403" s="59"/>
      <c r="GE403" s="59"/>
      <c r="GF403" s="59"/>
      <c r="GG403" s="59"/>
      <c r="GH403" s="59"/>
      <c r="GI403" s="59"/>
      <c r="GJ403" s="59"/>
      <c r="GK403" s="59"/>
      <c r="GL403" s="59"/>
      <c r="GM403" s="59"/>
      <c r="GN403" s="59"/>
      <c r="GO403" s="59"/>
      <c r="GP403" s="59"/>
      <c r="GQ403" s="59"/>
      <c r="GR403" s="59"/>
      <c r="GS403" s="59"/>
      <c r="GT403" s="59"/>
      <c r="GU403" s="59"/>
      <c r="GV403" s="59"/>
      <c r="GW403" s="59"/>
      <c r="GX403" s="59"/>
      <c r="GY403" s="59"/>
      <c r="GZ403" s="59"/>
      <c r="HA403" s="59"/>
      <c r="HB403" s="59"/>
      <c r="HC403" s="59"/>
      <c r="HD403" s="59"/>
      <c r="HE403" s="59"/>
      <c r="HF403" s="59"/>
      <c r="HG403" s="59"/>
      <c r="HH403" s="59"/>
      <c r="HI403" s="59"/>
      <c r="HJ403" s="59"/>
      <c r="HK403" s="59"/>
      <c r="HL403" s="59"/>
      <c r="HM403" s="59"/>
      <c r="HN403" s="59"/>
      <c r="HO403" s="59"/>
      <c r="HP403" s="59"/>
      <c r="HQ403" s="59"/>
      <c r="HR403" s="59"/>
      <c r="HS403" s="59"/>
      <c r="HT403" s="59"/>
      <c r="HU403" s="59"/>
      <c r="HV403" s="59"/>
      <c r="HW403" s="59"/>
      <c r="HX403" s="59"/>
      <c r="HY403" s="59"/>
      <c r="HZ403" s="59"/>
    </row>
    <row r="404" spans="1:234" ht="10.5" customHeight="1">
      <c r="A404" s="467"/>
      <c r="B404" s="468"/>
      <c r="C404" s="292"/>
      <c r="D404" s="283"/>
      <c r="E404" s="87"/>
      <c r="F404" s="87"/>
      <c r="G404" s="87"/>
      <c r="H404" s="87"/>
      <c r="I404" s="87"/>
      <c r="J404" s="88"/>
      <c r="K404" s="89"/>
      <c r="L404" s="90"/>
      <c r="M404" s="91"/>
      <c r="N404" s="92"/>
      <c r="O404" s="215"/>
      <c r="P404" s="224"/>
      <c r="Q404" s="319"/>
      <c r="R404" s="93"/>
      <c r="S404" s="93"/>
      <c r="T404" s="94"/>
      <c r="U404" s="94"/>
      <c r="V404" s="90"/>
      <c r="W404" s="89"/>
      <c r="X404" s="92"/>
      <c r="Y404" s="182"/>
      <c r="Z404" s="184"/>
      <c r="AA404" s="306"/>
      <c r="AB404" s="442"/>
      <c r="AC404" s="349"/>
      <c r="AD404" s="349"/>
      <c r="AE404" s="349"/>
      <c r="AF404" s="349"/>
      <c r="AG404" s="349"/>
      <c r="AH404" s="349"/>
      <c r="AI404" s="306"/>
      <c r="AJ404" s="90">
        <v>8</v>
      </c>
      <c r="AK404" s="182"/>
      <c r="AL404" s="184"/>
      <c r="AM404" s="349"/>
      <c r="AN404" s="349"/>
      <c r="AO404" s="306"/>
      <c r="AP404" s="350"/>
      <c r="AQ404" s="490"/>
      <c r="AR404" s="95"/>
      <c r="AS404" s="95"/>
      <c r="AT404" s="95"/>
      <c r="AU404" s="95"/>
      <c r="AV404" s="95"/>
      <c r="AW404" s="95"/>
      <c r="AX404" s="95"/>
      <c r="AY404" s="95"/>
      <c r="AZ404" s="95"/>
      <c r="BA404" s="95"/>
      <c r="BB404" s="95"/>
      <c r="BC404" s="95"/>
      <c r="BD404" s="95"/>
      <c r="BE404" s="95"/>
      <c r="BF404" s="95"/>
      <c r="BG404" s="95"/>
      <c r="BH404" s="95"/>
      <c r="BI404" s="95"/>
      <c r="BJ404" s="95"/>
      <c r="BK404" s="95"/>
      <c r="BL404" s="95"/>
      <c r="BM404" s="95"/>
      <c r="BN404" s="95"/>
      <c r="BO404" s="95"/>
      <c r="BP404" s="95"/>
      <c r="BQ404" s="95"/>
      <c r="BR404" s="95"/>
      <c r="BS404" s="95"/>
      <c r="BT404" s="95"/>
      <c r="BU404" s="95"/>
      <c r="BV404" s="95"/>
      <c r="BW404" s="95"/>
      <c r="BX404" s="95"/>
      <c r="BY404" s="95"/>
      <c r="BZ404" s="95"/>
      <c r="CA404" s="95"/>
      <c r="CB404" s="95"/>
      <c r="CC404" s="95"/>
      <c r="CD404" s="95"/>
      <c r="CE404" s="95"/>
      <c r="CF404" s="95"/>
      <c r="CG404" s="95"/>
      <c r="CH404" s="95"/>
      <c r="CI404" s="95"/>
      <c r="CJ404" s="95"/>
      <c r="CK404" s="95"/>
      <c r="CL404" s="95"/>
      <c r="CM404" s="95"/>
      <c r="CN404" s="95"/>
      <c r="CO404" s="95"/>
      <c r="CP404" s="95"/>
      <c r="CQ404" s="95"/>
      <c r="CR404" s="95"/>
      <c r="CS404" s="95"/>
      <c r="CT404" s="95"/>
      <c r="CU404" s="95"/>
      <c r="CV404" s="95"/>
      <c r="CW404" s="95"/>
      <c r="CX404" s="95"/>
      <c r="CY404" s="95"/>
      <c r="CZ404" s="95"/>
      <c r="DA404" s="95"/>
      <c r="DB404" s="95"/>
      <c r="DC404" s="95"/>
      <c r="DD404" s="95"/>
      <c r="DE404" s="95"/>
      <c r="DF404" s="95"/>
      <c r="DG404" s="95"/>
      <c r="DH404" s="95"/>
      <c r="DI404" s="95"/>
      <c r="DJ404" s="95"/>
      <c r="DK404" s="95"/>
      <c r="DL404" s="95"/>
      <c r="DM404" s="95"/>
      <c r="DN404" s="95"/>
      <c r="DO404" s="95"/>
      <c r="DP404" s="95"/>
      <c r="DQ404" s="95"/>
      <c r="DR404" s="95"/>
      <c r="DS404" s="95"/>
      <c r="DT404" s="95"/>
      <c r="DU404" s="95"/>
      <c r="DV404" s="95"/>
      <c r="DW404" s="95"/>
      <c r="DX404" s="95"/>
      <c r="DY404" s="95"/>
      <c r="DZ404" s="95"/>
      <c r="EA404" s="95"/>
      <c r="EB404" s="95"/>
      <c r="EC404" s="95"/>
      <c r="ED404" s="95"/>
      <c r="EE404" s="95"/>
      <c r="EF404" s="95"/>
      <c r="EG404" s="95"/>
      <c r="EH404" s="95"/>
      <c r="EI404" s="95"/>
      <c r="EJ404" s="95"/>
      <c r="EK404" s="95"/>
      <c r="EL404" s="95"/>
      <c r="EM404" s="95"/>
      <c r="EN404" s="95"/>
      <c r="EO404" s="95"/>
      <c r="EP404" s="95"/>
      <c r="EQ404" s="95"/>
      <c r="ER404" s="95"/>
      <c r="ES404" s="95"/>
      <c r="ET404" s="95"/>
      <c r="EU404" s="95"/>
      <c r="EV404" s="95"/>
      <c r="EW404" s="95"/>
      <c r="EX404" s="95"/>
      <c r="EY404" s="95"/>
      <c r="EZ404" s="95"/>
      <c r="FA404" s="95"/>
      <c r="FB404" s="95"/>
      <c r="FC404" s="95"/>
      <c r="FD404" s="95"/>
      <c r="FE404" s="95"/>
      <c r="FF404" s="95"/>
      <c r="FG404" s="95"/>
      <c r="FH404" s="95"/>
      <c r="FI404" s="95"/>
      <c r="FJ404" s="95"/>
      <c r="FK404" s="95"/>
      <c r="FL404" s="95"/>
      <c r="FM404" s="95"/>
      <c r="FN404" s="95"/>
      <c r="FO404" s="95"/>
      <c r="FP404" s="95"/>
      <c r="FQ404" s="95"/>
      <c r="FR404" s="95"/>
      <c r="FS404" s="95"/>
      <c r="FT404" s="95"/>
      <c r="FU404" s="95"/>
      <c r="FV404" s="95"/>
      <c r="FW404" s="95"/>
      <c r="FX404" s="95"/>
      <c r="FY404" s="95"/>
      <c r="FZ404" s="95"/>
      <c r="GA404" s="95"/>
      <c r="GB404" s="95"/>
      <c r="GC404" s="95"/>
      <c r="GD404" s="95"/>
      <c r="GE404" s="95"/>
      <c r="GF404" s="95"/>
      <c r="GG404" s="95"/>
      <c r="GH404" s="95"/>
      <c r="GI404" s="95"/>
      <c r="GJ404" s="95"/>
      <c r="GK404" s="95"/>
      <c r="GL404" s="95"/>
      <c r="GM404" s="95"/>
      <c r="GN404" s="95"/>
      <c r="GO404" s="95"/>
      <c r="GP404" s="95"/>
      <c r="GQ404" s="95"/>
      <c r="GR404" s="95"/>
      <c r="GS404" s="95"/>
      <c r="GT404" s="95"/>
      <c r="GU404" s="95"/>
      <c r="GV404" s="95"/>
      <c r="GW404" s="95"/>
      <c r="GX404" s="95"/>
      <c r="GY404" s="95"/>
      <c r="GZ404" s="95"/>
      <c r="HA404" s="95"/>
      <c r="HB404" s="95"/>
      <c r="HC404" s="95"/>
      <c r="HD404" s="95"/>
      <c r="HE404" s="95"/>
      <c r="HF404" s="95"/>
      <c r="HG404" s="95"/>
      <c r="HH404" s="95"/>
      <c r="HI404" s="95"/>
      <c r="HJ404" s="95"/>
      <c r="HK404" s="95"/>
      <c r="HL404" s="95"/>
      <c r="HM404" s="95"/>
      <c r="HN404" s="95"/>
      <c r="HO404" s="95"/>
      <c r="HP404" s="95"/>
      <c r="HQ404" s="95"/>
      <c r="HR404" s="95"/>
      <c r="HS404" s="95"/>
      <c r="HT404" s="95"/>
      <c r="HU404" s="95"/>
      <c r="HV404" s="95"/>
      <c r="HW404" s="95"/>
      <c r="HX404" s="95"/>
      <c r="HY404" s="95"/>
      <c r="HZ404" s="95"/>
    </row>
    <row r="405" spans="1:234" s="95" customFormat="1" ht="10.5" customHeight="1">
      <c r="A405" s="463" t="s">
        <v>59</v>
      </c>
      <c r="B405" s="465">
        <f>B403+1</f>
        <v>38832</v>
      </c>
      <c r="C405" s="293">
        <f>SUM(D405:J406)</f>
        <v>44</v>
      </c>
      <c r="D405" s="284"/>
      <c r="E405" s="80"/>
      <c r="F405" s="80"/>
      <c r="G405" s="80"/>
      <c r="H405" s="80"/>
      <c r="I405" s="80"/>
      <c r="J405" s="81"/>
      <c r="K405" s="28"/>
      <c r="L405" s="30"/>
      <c r="M405" s="82"/>
      <c r="N405" s="83"/>
      <c r="O405" s="211"/>
      <c r="P405" s="221"/>
      <c r="Q405" s="318">
        <f>SUM(R405:R406,T405:T406)+SUM(S405:S406)*1.5+SUM(U405:U406)/3+SUM(V405:V406)*0.6</f>
        <v>6</v>
      </c>
      <c r="R405" s="70"/>
      <c r="S405" s="70"/>
      <c r="T405" s="29"/>
      <c r="U405" s="29"/>
      <c r="V405" s="30"/>
      <c r="W405" s="28"/>
      <c r="X405" s="83"/>
      <c r="Y405" s="140"/>
      <c r="Z405" s="185"/>
      <c r="AA405" s="34"/>
      <c r="AB405" s="32">
        <v>40</v>
      </c>
      <c r="AC405" s="33"/>
      <c r="AD405" s="33"/>
      <c r="AE405" s="33"/>
      <c r="AF405" s="33"/>
      <c r="AG405" s="33"/>
      <c r="AH405" s="33">
        <v>4</v>
      </c>
      <c r="AI405" s="34"/>
      <c r="AJ405" s="30"/>
      <c r="AK405" s="180">
        <v>50</v>
      </c>
      <c r="AL405" s="185">
        <v>65</v>
      </c>
      <c r="AM405" s="33">
        <v>57</v>
      </c>
      <c r="AN405" s="33">
        <v>61</v>
      </c>
      <c r="AO405" s="34">
        <f>AN405-AK405</f>
        <v>11</v>
      </c>
      <c r="AP405" s="352"/>
      <c r="AQ405" s="491" t="s">
        <v>307</v>
      </c>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c r="DV405" s="59"/>
      <c r="DW405" s="59"/>
      <c r="DX405" s="59"/>
      <c r="DY405" s="59"/>
      <c r="DZ405" s="59"/>
      <c r="EA405" s="59"/>
      <c r="EB405" s="59"/>
      <c r="EC405" s="59"/>
      <c r="ED405" s="59"/>
      <c r="EE405" s="59"/>
      <c r="EF405" s="59"/>
      <c r="EG405" s="59"/>
      <c r="EH405" s="59"/>
      <c r="EI405" s="59"/>
      <c r="EJ405" s="59"/>
      <c r="EK405" s="59"/>
      <c r="EL405" s="59"/>
      <c r="EM405" s="59"/>
      <c r="EN405" s="59"/>
      <c r="EO405" s="59"/>
      <c r="EP405" s="59"/>
      <c r="EQ405" s="59"/>
      <c r="ER405" s="59"/>
      <c r="ES405" s="59"/>
      <c r="ET405" s="59"/>
      <c r="EU405" s="59"/>
      <c r="EV405" s="59"/>
      <c r="EW405" s="59"/>
      <c r="EX405" s="59"/>
      <c r="EY405" s="59"/>
      <c r="EZ405" s="59"/>
      <c r="FA405" s="59"/>
      <c r="FB405" s="59"/>
      <c r="FC405" s="59"/>
      <c r="FD405" s="59"/>
      <c r="FE405" s="59"/>
      <c r="FF405" s="59"/>
      <c r="FG405" s="59"/>
      <c r="FH405" s="59"/>
      <c r="FI405" s="59"/>
      <c r="FJ405" s="59"/>
      <c r="FK405" s="59"/>
      <c r="FL405" s="59"/>
      <c r="FM405" s="59"/>
      <c r="FN405" s="59"/>
      <c r="FO405" s="59"/>
      <c r="FP405" s="59"/>
      <c r="FQ405" s="59"/>
      <c r="FR405" s="59"/>
      <c r="FS405" s="59"/>
      <c r="FT405" s="59"/>
      <c r="FU405" s="59"/>
      <c r="FV405" s="59"/>
      <c r="FW405" s="59"/>
      <c r="FX405" s="59"/>
      <c r="FY405" s="59"/>
      <c r="FZ405" s="59"/>
      <c r="GA405" s="59"/>
      <c r="GB405" s="59"/>
      <c r="GC405" s="59"/>
      <c r="GD405" s="59"/>
      <c r="GE405" s="59"/>
      <c r="GF405" s="59"/>
      <c r="GG405" s="59"/>
      <c r="GH405" s="59"/>
      <c r="GI405" s="59"/>
      <c r="GJ405" s="59"/>
      <c r="GK405" s="59"/>
      <c r="GL405" s="59"/>
      <c r="GM405" s="59"/>
      <c r="GN405" s="59"/>
      <c r="GO405" s="59"/>
      <c r="GP405" s="59"/>
      <c r="GQ405" s="59"/>
      <c r="GR405" s="59"/>
      <c r="GS405" s="59"/>
      <c r="GT405" s="59"/>
      <c r="GU405" s="59"/>
      <c r="GV405" s="59"/>
      <c r="GW405" s="59"/>
      <c r="GX405" s="59"/>
      <c r="GY405" s="59"/>
      <c r="GZ405" s="59"/>
      <c r="HA405" s="59"/>
      <c r="HB405" s="59"/>
      <c r="HC405" s="59"/>
      <c r="HD405" s="59"/>
      <c r="HE405" s="59"/>
      <c r="HF405" s="59"/>
      <c r="HG405" s="59"/>
      <c r="HH405" s="59"/>
      <c r="HI405" s="59"/>
      <c r="HJ405" s="59"/>
      <c r="HK405" s="59"/>
      <c r="HL405" s="59"/>
      <c r="HM405" s="59"/>
      <c r="HN405" s="59"/>
      <c r="HO405" s="59"/>
      <c r="HP405" s="59"/>
      <c r="HQ405" s="59"/>
      <c r="HR405" s="59"/>
      <c r="HS405" s="59"/>
      <c r="HT405" s="59"/>
      <c r="HU405" s="59"/>
      <c r="HV405" s="59"/>
      <c r="HW405" s="59"/>
      <c r="HX405" s="59"/>
      <c r="HY405" s="59"/>
      <c r="HZ405" s="59"/>
    </row>
    <row r="406" spans="1:234" ht="10.5" customHeight="1">
      <c r="A406" s="467"/>
      <c r="B406" s="468"/>
      <c r="C406" s="292"/>
      <c r="D406" s="283">
        <v>29</v>
      </c>
      <c r="E406" s="87"/>
      <c r="F406" s="87"/>
      <c r="G406" s="87"/>
      <c r="H406" s="87">
        <v>1</v>
      </c>
      <c r="I406" s="87">
        <v>14</v>
      </c>
      <c r="J406" s="88"/>
      <c r="K406" s="89" t="s">
        <v>98</v>
      </c>
      <c r="L406" s="90">
        <v>8</v>
      </c>
      <c r="M406" s="91" t="s">
        <v>97</v>
      </c>
      <c r="N406" s="92">
        <v>17</v>
      </c>
      <c r="O406" s="212" t="s">
        <v>308</v>
      </c>
      <c r="P406" s="222"/>
      <c r="Q406" s="319"/>
      <c r="R406" s="93"/>
      <c r="S406" s="93"/>
      <c r="T406" s="94">
        <v>6</v>
      </c>
      <c r="U406" s="94"/>
      <c r="V406" s="90"/>
      <c r="W406" s="89"/>
      <c r="X406" s="92"/>
      <c r="Y406" s="182"/>
      <c r="Z406" s="184"/>
      <c r="AA406" s="306"/>
      <c r="AB406" s="442"/>
      <c r="AC406" s="349"/>
      <c r="AD406" s="349"/>
      <c r="AE406" s="349"/>
      <c r="AF406" s="349"/>
      <c r="AG406" s="349"/>
      <c r="AH406" s="349"/>
      <c r="AI406" s="306"/>
      <c r="AJ406" s="90">
        <v>8</v>
      </c>
      <c r="AK406" s="182"/>
      <c r="AL406" s="184"/>
      <c r="AM406" s="349"/>
      <c r="AN406" s="349"/>
      <c r="AO406" s="306"/>
      <c r="AP406" s="350"/>
      <c r="AQ406" s="490"/>
      <c r="AR406" s="95"/>
      <c r="AS406" s="95"/>
      <c r="AT406" s="95"/>
      <c r="AU406" s="95"/>
      <c r="AV406" s="95"/>
      <c r="AW406" s="95"/>
      <c r="AX406" s="95"/>
      <c r="AY406" s="95"/>
      <c r="AZ406" s="95"/>
      <c r="BA406" s="95"/>
      <c r="BB406" s="95"/>
      <c r="BC406" s="95"/>
      <c r="BD406" s="95"/>
      <c r="BE406" s="95"/>
      <c r="BF406" s="95"/>
      <c r="BG406" s="95"/>
      <c r="BH406" s="95"/>
      <c r="BI406" s="95"/>
      <c r="BJ406" s="95"/>
      <c r="BK406" s="95"/>
      <c r="BL406" s="95"/>
      <c r="BM406" s="95"/>
      <c r="BN406" s="95"/>
      <c r="BO406" s="95"/>
      <c r="BP406" s="95"/>
      <c r="BQ406" s="95"/>
      <c r="BR406" s="95"/>
      <c r="BS406" s="95"/>
      <c r="BT406" s="95"/>
      <c r="BU406" s="95"/>
      <c r="BV406" s="95"/>
      <c r="BW406" s="95"/>
      <c r="BX406" s="95"/>
      <c r="BY406" s="95"/>
      <c r="BZ406" s="95"/>
      <c r="CA406" s="95"/>
      <c r="CB406" s="95"/>
      <c r="CC406" s="95"/>
      <c r="CD406" s="95"/>
      <c r="CE406" s="95"/>
      <c r="CF406" s="95"/>
      <c r="CG406" s="95"/>
      <c r="CH406" s="95"/>
      <c r="CI406" s="95"/>
      <c r="CJ406" s="95"/>
      <c r="CK406" s="95"/>
      <c r="CL406" s="95"/>
      <c r="CM406" s="95"/>
      <c r="CN406" s="95"/>
      <c r="CO406" s="95"/>
      <c r="CP406" s="95"/>
      <c r="CQ406" s="95"/>
      <c r="CR406" s="95"/>
      <c r="CS406" s="95"/>
      <c r="CT406" s="95"/>
      <c r="CU406" s="95"/>
      <c r="CV406" s="95"/>
      <c r="CW406" s="95"/>
      <c r="CX406" s="95"/>
      <c r="CY406" s="95"/>
      <c r="CZ406" s="95"/>
      <c r="DA406" s="95"/>
      <c r="DB406" s="95"/>
      <c r="DC406" s="95"/>
      <c r="DD406" s="95"/>
      <c r="DE406" s="95"/>
      <c r="DF406" s="95"/>
      <c r="DG406" s="95"/>
      <c r="DH406" s="95"/>
      <c r="DI406" s="95"/>
      <c r="DJ406" s="95"/>
      <c r="DK406" s="95"/>
      <c r="DL406" s="95"/>
      <c r="DM406" s="95"/>
      <c r="DN406" s="95"/>
      <c r="DO406" s="95"/>
      <c r="DP406" s="95"/>
      <c r="DQ406" s="95"/>
      <c r="DR406" s="95"/>
      <c r="DS406" s="95"/>
      <c r="DT406" s="95"/>
      <c r="DU406" s="95"/>
      <c r="DV406" s="95"/>
      <c r="DW406" s="95"/>
      <c r="DX406" s="95"/>
      <c r="DY406" s="95"/>
      <c r="DZ406" s="95"/>
      <c r="EA406" s="95"/>
      <c r="EB406" s="95"/>
      <c r="EC406" s="95"/>
      <c r="ED406" s="95"/>
      <c r="EE406" s="95"/>
      <c r="EF406" s="95"/>
      <c r="EG406" s="95"/>
      <c r="EH406" s="95"/>
      <c r="EI406" s="95"/>
      <c r="EJ406" s="95"/>
      <c r="EK406" s="95"/>
      <c r="EL406" s="95"/>
      <c r="EM406" s="95"/>
      <c r="EN406" s="95"/>
      <c r="EO406" s="95"/>
      <c r="EP406" s="95"/>
      <c r="EQ406" s="95"/>
      <c r="ER406" s="95"/>
      <c r="ES406" s="95"/>
      <c r="ET406" s="95"/>
      <c r="EU406" s="95"/>
      <c r="EV406" s="95"/>
      <c r="EW406" s="95"/>
      <c r="EX406" s="95"/>
      <c r="EY406" s="95"/>
      <c r="EZ406" s="95"/>
      <c r="FA406" s="95"/>
      <c r="FB406" s="95"/>
      <c r="FC406" s="95"/>
      <c r="FD406" s="95"/>
      <c r="FE406" s="95"/>
      <c r="FF406" s="95"/>
      <c r="FG406" s="95"/>
      <c r="FH406" s="95"/>
      <c r="FI406" s="95"/>
      <c r="FJ406" s="95"/>
      <c r="FK406" s="95"/>
      <c r="FL406" s="95"/>
      <c r="FM406" s="95"/>
      <c r="FN406" s="95"/>
      <c r="FO406" s="95"/>
      <c r="FP406" s="95"/>
      <c r="FQ406" s="95"/>
      <c r="FR406" s="95"/>
      <c r="FS406" s="95"/>
      <c r="FT406" s="95"/>
      <c r="FU406" s="95"/>
      <c r="FV406" s="95"/>
      <c r="FW406" s="95"/>
      <c r="FX406" s="95"/>
      <c r="FY406" s="95"/>
      <c r="FZ406" s="95"/>
      <c r="GA406" s="95"/>
      <c r="GB406" s="95"/>
      <c r="GC406" s="95"/>
      <c r="GD406" s="95"/>
      <c r="GE406" s="95"/>
      <c r="GF406" s="95"/>
      <c r="GG406" s="95"/>
      <c r="GH406" s="95"/>
      <c r="GI406" s="95"/>
      <c r="GJ406" s="95"/>
      <c r="GK406" s="95"/>
      <c r="GL406" s="95"/>
      <c r="GM406" s="95"/>
      <c r="GN406" s="95"/>
      <c r="GO406" s="95"/>
      <c r="GP406" s="95"/>
      <c r="GQ406" s="95"/>
      <c r="GR406" s="95"/>
      <c r="GS406" s="95"/>
      <c r="GT406" s="95"/>
      <c r="GU406" s="95"/>
      <c r="GV406" s="95"/>
      <c r="GW406" s="95"/>
      <c r="GX406" s="95"/>
      <c r="GY406" s="95"/>
      <c r="GZ406" s="95"/>
      <c r="HA406" s="95"/>
      <c r="HB406" s="95"/>
      <c r="HC406" s="95"/>
      <c r="HD406" s="95"/>
      <c r="HE406" s="95"/>
      <c r="HF406" s="95"/>
      <c r="HG406" s="95"/>
      <c r="HH406" s="95"/>
      <c r="HI406" s="95"/>
      <c r="HJ406" s="95"/>
      <c r="HK406" s="95"/>
      <c r="HL406" s="95"/>
      <c r="HM406" s="95"/>
      <c r="HN406" s="95"/>
      <c r="HO406" s="95"/>
      <c r="HP406" s="95"/>
      <c r="HQ406" s="95"/>
      <c r="HR406" s="95"/>
      <c r="HS406" s="95"/>
      <c r="HT406" s="95"/>
      <c r="HU406" s="95"/>
      <c r="HV406" s="95"/>
      <c r="HW406" s="95"/>
      <c r="HX406" s="95"/>
      <c r="HY406" s="95"/>
      <c r="HZ406" s="95"/>
    </row>
    <row r="407" spans="1:234" s="95" customFormat="1" ht="10.5" customHeight="1">
      <c r="A407" s="463" t="s">
        <v>60</v>
      </c>
      <c r="B407" s="465">
        <f>B405+1</f>
        <v>38833</v>
      </c>
      <c r="C407" s="293">
        <f>SUM(D407:J408)</f>
        <v>164</v>
      </c>
      <c r="D407" s="284">
        <v>120</v>
      </c>
      <c r="E407" s="80"/>
      <c r="F407" s="80"/>
      <c r="G407" s="80"/>
      <c r="H407" s="80"/>
      <c r="I407" s="80"/>
      <c r="J407" s="81"/>
      <c r="K407" s="28" t="s">
        <v>31</v>
      </c>
      <c r="L407" s="30">
        <v>8</v>
      </c>
      <c r="M407" s="82" t="s">
        <v>100</v>
      </c>
      <c r="N407" s="83">
        <v>11</v>
      </c>
      <c r="O407" s="211" t="s">
        <v>29</v>
      </c>
      <c r="P407" s="221"/>
      <c r="Q407" s="318">
        <f>SUM(R407:R408,T407:T408)+SUM(S407:S408)*1.5+SUM(U407:U408)/3+SUM(V407:V408)*0.6</f>
        <v>32</v>
      </c>
      <c r="R407" s="70"/>
      <c r="S407" s="70"/>
      <c r="T407" s="29">
        <v>23</v>
      </c>
      <c r="U407" s="29"/>
      <c r="V407" s="30"/>
      <c r="W407" s="28">
        <v>121</v>
      </c>
      <c r="X407" s="83"/>
      <c r="Y407" s="140"/>
      <c r="Z407" s="185"/>
      <c r="AA407" s="34"/>
      <c r="AB407" s="32">
        <v>120</v>
      </c>
      <c r="AC407" s="33"/>
      <c r="AD407" s="33"/>
      <c r="AE407" s="33"/>
      <c r="AF407" s="33"/>
      <c r="AG407" s="33"/>
      <c r="AH407" s="33"/>
      <c r="AI407" s="34"/>
      <c r="AJ407" s="30"/>
      <c r="AK407" s="180">
        <v>47</v>
      </c>
      <c r="AL407" s="185">
        <v>62</v>
      </c>
      <c r="AM407" s="33">
        <v>57</v>
      </c>
      <c r="AN407" s="33">
        <v>58</v>
      </c>
      <c r="AO407" s="34">
        <f>AN407-AK407</f>
        <v>11</v>
      </c>
      <c r="AP407" s="352"/>
      <c r="AQ407" s="491" t="s">
        <v>155</v>
      </c>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c r="DV407" s="59"/>
      <c r="DW407" s="59"/>
      <c r="DX407" s="59"/>
      <c r="DY407" s="59"/>
      <c r="DZ407" s="59"/>
      <c r="EA407" s="59"/>
      <c r="EB407" s="59"/>
      <c r="EC407" s="59"/>
      <c r="ED407" s="59"/>
      <c r="EE407" s="59"/>
      <c r="EF407" s="59"/>
      <c r="EG407" s="59"/>
      <c r="EH407" s="59"/>
      <c r="EI407" s="59"/>
      <c r="EJ407" s="59"/>
      <c r="EK407" s="59"/>
      <c r="EL407" s="59"/>
      <c r="EM407" s="59"/>
      <c r="EN407" s="59"/>
      <c r="EO407" s="59"/>
      <c r="EP407" s="59"/>
      <c r="EQ407" s="59"/>
      <c r="ER407" s="59"/>
      <c r="ES407" s="59"/>
      <c r="ET407" s="59"/>
      <c r="EU407" s="59"/>
      <c r="EV407" s="59"/>
      <c r="EW407" s="59"/>
      <c r="EX407" s="59"/>
      <c r="EY407" s="59"/>
      <c r="EZ407" s="59"/>
      <c r="FA407" s="59"/>
      <c r="FB407" s="59"/>
      <c r="FC407" s="59"/>
      <c r="FD407" s="59"/>
      <c r="FE407" s="59"/>
      <c r="FF407" s="59"/>
      <c r="FG407" s="59"/>
      <c r="FH407" s="59"/>
      <c r="FI407" s="59"/>
      <c r="FJ407" s="59"/>
      <c r="FK407" s="59"/>
      <c r="FL407" s="59"/>
      <c r="FM407" s="59"/>
      <c r="FN407" s="59"/>
      <c r="FO407" s="59"/>
      <c r="FP407" s="59"/>
      <c r="FQ407" s="59"/>
      <c r="FR407" s="59"/>
      <c r="FS407" s="59"/>
      <c r="FT407" s="59"/>
      <c r="FU407" s="59"/>
      <c r="FV407" s="59"/>
      <c r="FW407" s="59"/>
      <c r="FX407" s="59"/>
      <c r="FY407" s="59"/>
      <c r="FZ407" s="59"/>
      <c r="GA407" s="59"/>
      <c r="GB407" s="59"/>
      <c r="GC407" s="59"/>
      <c r="GD407" s="59"/>
      <c r="GE407" s="59"/>
      <c r="GF407" s="59"/>
      <c r="GG407" s="59"/>
      <c r="GH407" s="59"/>
      <c r="GI407" s="59"/>
      <c r="GJ407" s="59"/>
      <c r="GK407" s="59"/>
      <c r="GL407" s="59"/>
      <c r="GM407" s="59"/>
      <c r="GN407" s="59"/>
      <c r="GO407" s="59"/>
      <c r="GP407" s="59"/>
      <c r="GQ407" s="59"/>
      <c r="GR407" s="59"/>
      <c r="GS407" s="59"/>
      <c r="GT407" s="59"/>
      <c r="GU407" s="59"/>
      <c r="GV407" s="59"/>
      <c r="GW407" s="59"/>
      <c r="GX407" s="59"/>
      <c r="GY407" s="59"/>
      <c r="GZ407" s="59"/>
      <c r="HA407" s="59"/>
      <c r="HB407" s="59"/>
      <c r="HC407" s="59"/>
      <c r="HD407" s="59"/>
      <c r="HE407" s="59"/>
      <c r="HF407" s="59"/>
      <c r="HG407" s="59"/>
      <c r="HH407" s="59"/>
      <c r="HI407" s="59"/>
      <c r="HJ407" s="59"/>
      <c r="HK407" s="59"/>
      <c r="HL407" s="59"/>
      <c r="HM407" s="59"/>
      <c r="HN407" s="59"/>
      <c r="HO407" s="59"/>
      <c r="HP407" s="59"/>
      <c r="HQ407" s="59"/>
      <c r="HR407" s="59"/>
      <c r="HS407" s="59"/>
      <c r="HT407" s="59"/>
      <c r="HU407" s="59"/>
      <c r="HV407" s="59"/>
      <c r="HW407" s="59"/>
      <c r="HX407" s="59"/>
      <c r="HY407" s="59"/>
      <c r="HZ407" s="59"/>
    </row>
    <row r="408" spans="1:234" ht="10.5" customHeight="1">
      <c r="A408" s="467"/>
      <c r="B408" s="468"/>
      <c r="C408" s="294"/>
      <c r="D408" s="283">
        <v>44</v>
      </c>
      <c r="E408" s="87"/>
      <c r="F408" s="87"/>
      <c r="G408" s="87"/>
      <c r="H408" s="87"/>
      <c r="I408" s="87"/>
      <c r="J408" s="88"/>
      <c r="K408" s="89" t="s">
        <v>133</v>
      </c>
      <c r="L408" s="90">
        <v>9</v>
      </c>
      <c r="M408" s="91" t="s">
        <v>97</v>
      </c>
      <c r="N408" s="92">
        <v>19</v>
      </c>
      <c r="O408" s="212" t="s">
        <v>29</v>
      </c>
      <c r="P408" s="222"/>
      <c r="Q408" s="319"/>
      <c r="R408" s="93"/>
      <c r="S408" s="93"/>
      <c r="T408" s="94">
        <v>9</v>
      </c>
      <c r="U408" s="94"/>
      <c r="V408" s="90"/>
      <c r="W408" s="89">
        <v>125</v>
      </c>
      <c r="X408" s="92"/>
      <c r="Y408" s="182"/>
      <c r="Z408" s="184"/>
      <c r="AA408" s="306"/>
      <c r="AB408" s="442">
        <v>44</v>
      </c>
      <c r="AC408" s="349"/>
      <c r="AD408" s="349"/>
      <c r="AE408" s="349"/>
      <c r="AF408" s="349"/>
      <c r="AG408" s="349"/>
      <c r="AH408" s="349"/>
      <c r="AI408" s="306"/>
      <c r="AJ408" s="90">
        <v>7</v>
      </c>
      <c r="AK408" s="182"/>
      <c r="AL408" s="184"/>
      <c r="AM408" s="349"/>
      <c r="AN408" s="349"/>
      <c r="AO408" s="306"/>
      <c r="AP408" s="350">
        <v>1</v>
      </c>
      <c r="AQ408" s="490"/>
      <c r="AR408" s="95"/>
      <c r="AS408" s="95"/>
      <c r="AT408" s="95"/>
      <c r="AU408" s="95"/>
      <c r="AV408" s="95"/>
      <c r="AW408" s="95"/>
      <c r="AX408" s="95"/>
      <c r="AY408" s="95"/>
      <c r="AZ408" s="95"/>
      <c r="BA408" s="95"/>
      <c r="BB408" s="95"/>
      <c r="BC408" s="95"/>
      <c r="BD408" s="95"/>
      <c r="BE408" s="95"/>
      <c r="BF408" s="95"/>
      <c r="BG408" s="95"/>
      <c r="BH408" s="95"/>
      <c r="BI408" s="95"/>
      <c r="BJ408" s="95"/>
      <c r="BK408" s="95"/>
      <c r="BL408" s="95"/>
      <c r="BM408" s="95"/>
      <c r="BN408" s="95"/>
      <c r="BO408" s="95"/>
      <c r="BP408" s="95"/>
      <c r="BQ408" s="95"/>
      <c r="BR408" s="95"/>
      <c r="BS408" s="95"/>
      <c r="BT408" s="95"/>
      <c r="BU408" s="95"/>
      <c r="BV408" s="95"/>
      <c r="BW408" s="95"/>
      <c r="BX408" s="95"/>
      <c r="BY408" s="95"/>
      <c r="BZ408" s="95"/>
      <c r="CA408" s="95"/>
      <c r="CB408" s="95"/>
      <c r="CC408" s="95"/>
      <c r="CD408" s="95"/>
      <c r="CE408" s="95"/>
      <c r="CF408" s="95"/>
      <c r="CG408" s="95"/>
      <c r="CH408" s="95"/>
      <c r="CI408" s="95"/>
      <c r="CJ408" s="95"/>
      <c r="CK408" s="95"/>
      <c r="CL408" s="95"/>
      <c r="CM408" s="95"/>
      <c r="CN408" s="95"/>
      <c r="CO408" s="95"/>
      <c r="CP408" s="95"/>
      <c r="CQ408" s="95"/>
      <c r="CR408" s="95"/>
      <c r="CS408" s="95"/>
      <c r="CT408" s="95"/>
      <c r="CU408" s="95"/>
      <c r="CV408" s="95"/>
      <c r="CW408" s="95"/>
      <c r="CX408" s="95"/>
      <c r="CY408" s="95"/>
      <c r="CZ408" s="95"/>
      <c r="DA408" s="95"/>
      <c r="DB408" s="95"/>
      <c r="DC408" s="95"/>
      <c r="DD408" s="95"/>
      <c r="DE408" s="95"/>
      <c r="DF408" s="95"/>
      <c r="DG408" s="95"/>
      <c r="DH408" s="95"/>
      <c r="DI408" s="95"/>
      <c r="DJ408" s="95"/>
      <c r="DK408" s="95"/>
      <c r="DL408" s="95"/>
      <c r="DM408" s="95"/>
      <c r="DN408" s="95"/>
      <c r="DO408" s="95"/>
      <c r="DP408" s="95"/>
      <c r="DQ408" s="95"/>
      <c r="DR408" s="95"/>
      <c r="DS408" s="95"/>
      <c r="DT408" s="95"/>
      <c r="DU408" s="95"/>
      <c r="DV408" s="95"/>
      <c r="DW408" s="95"/>
      <c r="DX408" s="95"/>
      <c r="DY408" s="95"/>
      <c r="DZ408" s="95"/>
      <c r="EA408" s="95"/>
      <c r="EB408" s="95"/>
      <c r="EC408" s="95"/>
      <c r="ED408" s="95"/>
      <c r="EE408" s="95"/>
      <c r="EF408" s="95"/>
      <c r="EG408" s="95"/>
      <c r="EH408" s="95"/>
      <c r="EI408" s="95"/>
      <c r="EJ408" s="95"/>
      <c r="EK408" s="95"/>
      <c r="EL408" s="95"/>
      <c r="EM408" s="95"/>
      <c r="EN408" s="95"/>
      <c r="EO408" s="95"/>
      <c r="EP408" s="95"/>
      <c r="EQ408" s="95"/>
      <c r="ER408" s="95"/>
      <c r="ES408" s="95"/>
      <c r="ET408" s="95"/>
      <c r="EU408" s="95"/>
      <c r="EV408" s="95"/>
      <c r="EW408" s="95"/>
      <c r="EX408" s="95"/>
      <c r="EY408" s="95"/>
      <c r="EZ408" s="95"/>
      <c r="FA408" s="95"/>
      <c r="FB408" s="95"/>
      <c r="FC408" s="95"/>
      <c r="FD408" s="95"/>
      <c r="FE408" s="95"/>
      <c r="FF408" s="95"/>
      <c r="FG408" s="95"/>
      <c r="FH408" s="95"/>
      <c r="FI408" s="95"/>
      <c r="FJ408" s="95"/>
      <c r="FK408" s="95"/>
      <c r="FL408" s="95"/>
      <c r="FM408" s="95"/>
      <c r="FN408" s="95"/>
      <c r="FO408" s="95"/>
      <c r="FP408" s="95"/>
      <c r="FQ408" s="95"/>
      <c r="FR408" s="95"/>
      <c r="FS408" s="95"/>
      <c r="FT408" s="95"/>
      <c r="FU408" s="95"/>
      <c r="FV408" s="95"/>
      <c r="FW408" s="95"/>
      <c r="FX408" s="95"/>
      <c r="FY408" s="95"/>
      <c r="FZ408" s="95"/>
      <c r="GA408" s="95"/>
      <c r="GB408" s="95"/>
      <c r="GC408" s="95"/>
      <c r="GD408" s="95"/>
      <c r="GE408" s="95"/>
      <c r="GF408" s="95"/>
      <c r="GG408" s="95"/>
      <c r="GH408" s="95"/>
      <c r="GI408" s="95"/>
      <c r="GJ408" s="95"/>
      <c r="GK408" s="95"/>
      <c r="GL408" s="95"/>
      <c r="GM408" s="95"/>
      <c r="GN408" s="95"/>
      <c r="GO408" s="95"/>
      <c r="GP408" s="95"/>
      <c r="GQ408" s="95"/>
      <c r="GR408" s="95"/>
      <c r="GS408" s="95"/>
      <c r="GT408" s="95"/>
      <c r="GU408" s="95"/>
      <c r="GV408" s="95"/>
      <c r="GW408" s="95"/>
      <c r="GX408" s="95"/>
      <c r="GY408" s="95"/>
      <c r="GZ408" s="95"/>
      <c r="HA408" s="95"/>
      <c r="HB408" s="95"/>
      <c r="HC408" s="95"/>
      <c r="HD408" s="95"/>
      <c r="HE408" s="95"/>
      <c r="HF408" s="95"/>
      <c r="HG408" s="95"/>
      <c r="HH408" s="95"/>
      <c r="HI408" s="95"/>
      <c r="HJ408" s="95"/>
      <c r="HK408" s="95"/>
      <c r="HL408" s="95"/>
      <c r="HM408" s="95"/>
      <c r="HN408" s="95"/>
      <c r="HO408" s="95"/>
      <c r="HP408" s="95"/>
      <c r="HQ408" s="95"/>
      <c r="HR408" s="95"/>
      <c r="HS408" s="95"/>
      <c r="HT408" s="95"/>
      <c r="HU408" s="95"/>
      <c r="HV408" s="95"/>
      <c r="HW408" s="95"/>
      <c r="HX408" s="95"/>
      <c r="HY408" s="95"/>
      <c r="HZ408" s="95"/>
    </row>
    <row r="409" spans="1:234" s="95" customFormat="1" ht="10.5" customHeight="1">
      <c r="A409" s="463" t="s">
        <v>61</v>
      </c>
      <c r="B409" s="465">
        <f>B407+1</f>
        <v>38834</v>
      </c>
      <c r="C409" s="293">
        <f>SUM(D409:J410)</f>
        <v>66</v>
      </c>
      <c r="D409" s="285">
        <v>20</v>
      </c>
      <c r="E409" s="96"/>
      <c r="F409" s="80"/>
      <c r="G409" s="80"/>
      <c r="H409" s="80"/>
      <c r="I409" s="96"/>
      <c r="J409" s="81"/>
      <c r="K409" s="28" t="s">
        <v>31</v>
      </c>
      <c r="L409" s="99">
        <v>8</v>
      </c>
      <c r="M409" s="82" t="s">
        <v>131</v>
      </c>
      <c r="N409" s="83">
        <v>8</v>
      </c>
      <c r="O409" s="213" t="s">
        <v>50</v>
      </c>
      <c r="P409" s="221"/>
      <c r="Q409" s="318">
        <f>SUM(R409:R410,T409:T410)+SUM(S409:S410)*1.5+SUM(U409:U410)/3+SUM(V409:V410)*0.6</f>
        <v>13</v>
      </c>
      <c r="R409" s="70"/>
      <c r="S409" s="70"/>
      <c r="T409" s="29">
        <v>4</v>
      </c>
      <c r="U409" s="29"/>
      <c r="V409" s="30"/>
      <c r="W409" s="28"/>
      <c r="X409" s="83"/>
      <c r="Y409" s="140"/>
      <c r="Z409" s="185"/>
      <c r="AA409" s="34"/>
      <c r="AB409" s="32">
        <v>20</v>
      </c>
      <c r="AC409" s="33"/>
      <c r="AD409" s="33"/>
      <c r="AE409" s="33"/>
      <c r="AF409" s="33"/>
      <c r="AG409" s="33"/>
      <c r="AH409" s="33"/>
      <c r="AI409" s="34"/>
      <c r="AJ409" s="30"/>
      <c r="AK409" s="180">
        <v>46</v>
      </c>
      <c r="AL409" s="185">
        <v>62</v>
      </c>
      <c r="AM409" s="33">
        <v>55</v>
      </c>
      <c r="AN409" s="33">
        <v>56</v>
      </c>
      <c r="AO409" s="34">
        <f>AN409-AK409</f>
        <v>10</v>
      </c>
      <c r="AP409" s="352"/>
      <c r="AQ409" s="491" t="s">
        <v>289</v>
      </c>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c r="DV409" s="59"/>
      <c r="DW409" s="59"/>
      <c r="DX409" s="59"/>
      <c r="DY409" s="59"/>
      <c r="DZ409" s="59"/>
      <c r="EA409" s="59"/>
      <c r="EB409" s="59"/>
      <c r="EC409" s="59"/>
      <c r="ED409" s="59"/>
      <c r="EE409" s="59"/>
      <c r="EF409" s="59"/>
      <c r="EG409" s="59"/>
      <c r="EH409" s="59"/>
      <c r="EI409" s="59"/>
      <c r="EJ409" s="59"/>
      <c r="EK409" s="59"/>
      <c r="EL409" s="59"/>
      <c r="EM409" s="59"/>
      <c r="EN409" s="59"/>
      <c r="EO409" s="59"/>
      <c r="EP409" s="59"/>
      <c r="EQ409" s="59"/>
      <c r="ER409" s="59"/>
      <c r="ES409" s="59"/>
      <c r="ET409" s="59"/>
      <c r="EU409" s="59"/>
      <c r="EV409" s="59"/>
      <c r="EW409" s="59"/>
      <c r="EX409" s="59"/>
      <c r="EY409" s="59"/>
      <c r="EZ409" s="59"/>
      <c r="FA409" s="59"/>
      <c r="FB409" s="59"/>
      <c r="FC409" s="59"/>
      <c r="FD409" s="59"/>
      <c r="FE409" s="59"/>
      <c r="FF409" s="59"/>
      <c r="FG409" s="59"/>
      <c r="FH409" s="59"/>
      <c r="FI409" s="59"/>
      <c r="FJ409" s="59"/>
      <c r="FK409" s="59"/>
      <c r="FL409" s="59"/>
      <c r="FM409" s="59"/>
      <c r="FN409" s="59"/>
      <c r="FO409" s="59"/>
      <c r="FP409" s="59"/>
      <c r="FQ409" s="59"/>
      <c r="FR409" s="59"/>
      <c r="FS409" s="59"/>
      <c r="FT409" s="59"/>
      <c r="FU409" s="59"/>
      <c r="FV409" s="59"/>
      <c r="FW409" s="59"/>
      <c r="FX409" s="59"/>
      <c r="FY409" s="59"/>
      <c r="FZ409" s="59"/>
      <c r="GA409" s="59"/>
      <c r="GB409" s="59"/>
      <c r="GC409" s="59"/>
      <c r="GD409" s="59"/>
      <c r="GE409" s="59"/>
      <c r="GF409" s="59"/>
      <c r="GG409" s="59"/>
      <c r="GH409" s="59"/>
      <c r="GI409" s="59"/>
      <c r="GJ409" s="59"/>
      <c r="GK409" s="59"/>
      <c r="GL409" s="59"/>
      <c r="GM409" s="59"/>
      <c r="GN409" s="59"/>
      <c r="GO409" s="59"/>
      <c r="GP409" s="59"/>
      <c r="GQ409" s="59"/>
      <c r="GR409" s="59"/>
      <c r="GS409" s="59"/>
      <c r="GT409" s="59"/>
      <c r="GU409" s="59"/>
      <c r="GV409" s="59"/>
      <c r="GW409" s="59"/>
      <c r="GX409" s="59"/>
      <c r="GY409" s="59"/>
      <c r="GZ409" s="59"/>
      <c r="HA409" s="59"/>
      <c r="HB409" s="59"/>
      <c r="HC409" s="59"/>
      <c r="HD409" s="59"/>
      <c r="HE409" s="59"/>
      <c r="HF409" s="59"/>
      <c r="HG409" s="59"/>
      <c r="HH409" s="59"/>
      <c r="HI409" s="59"/>
      <c r="HJ409" s="59"/>
      <c r="HK409" s="59"/>
      <c r="HL409" s="59"/>
      <c r="HM409" s="59"/>
      <c r="HN409" s="59"/>
      <c r="HO409" s="59"/>
      <c r="HP409" s="59"/>
      <c r="HQ409" s="59"/>
      <c r="HR409" s="59"/>
      <c r="HS409" s="59"/>
      <c r="HT409" s="59"/>
      <c r="HU409" s="59"/>
      <c r="HV409" s="59"/>
      <c r="HW409" s="59"/>
      <c r="HX409" s="59"/>
      <c r="HY409" s="59"/>
      <c r="HZ409" s="59"/>
    </row>
    <row r="410" spans="1:234" ht="10.5" customHeight="1">
      <c r="A410" s="467"/>
      <c r="B410" s="468"/>
      <c r="C410" s="294"/>
      <c r="D410" s="286">
        <v>41</v>
      </c>
      <c r="E410" s="97">
        <v>5</v>
      </c>
      <c r="F410" s="87"/>
      <c r="G410" s="87"/>
      <c r="H410" s="87"/>
      <c r="I410" s="97"/>
      <c r="J410" s="88"/>
      <c r="K410" s="89" t="s">
        <v>260</v>
      </c>
      <c r="L410" s="101">
        <v>8</v>
      </c>
      <c r="M410" s="91" t="s">
        <v>97</v>
      </c>
      <c r="N410" s="92">
        <v>16</v>
      </c>
      <c r="O410" s="212" t="s">
        <v>668</v>
      </c>
      <c r="P410" s="222"/>
      <c r="Q410" s="319"/>
      <c r="R410" s="93"/>
      <c r="S410" s="93">
        <v>4</v>
      </c>
      <c r="T410" s="94">
        <v>3</v>
      </c>
      <c r="U410" s="94"/>
      <c r="V410" s="90"/>
      <c r="W410" s="89">
        <v>131</v>
      </c>
      <c r="X410" s="92"/>
      <c r="Y410" s="182"/>
      <c r="Z410" s="184"/>
      <c r="AA410" s="306">
        <v>4</v>
      </c>
      <c r="AB410" s="442">
        <v>16</v>
      </c>
      <c r="AC410" s="349">
        <v>30</v>
      </c>
      <c r="AD410" s="349"/>
      <c r="AE410" s="349"/>
      <c r="AF410" s="349"/>
      <c r="AG410" s="349"/>
      <c r="AH410" s="349"/>
      <c r="AI410" s="306"/>
      <c r="AJ410" s="90">
        <v>6</v>
      </c>
      <c r="AK410" s="182"/>
      <c r="AL410" s="184"/>
      <c r="AM410" s="349"/>
      <c r="AN410" s="349"/>
      <c r="AO410" s="306"/>
      <c r="AP410" s="350"/>
      <c r="AQ410" s="490"/>
      <c r="AR410" s="95"/>
      <c r="AS410" s="95"/>
      <c r="AT410" s="95"/>
      <c r="AU410" s="95"/>
      <c r="AV410" s="95"/>
      <c r="AW410" s="95"/>
      <c r="AX410" s="95"/>
      <c r="AY410" s="95"/>
      <c r="AZ410" s="95"/>
      <c r="BA410" s="95"/>
      <c r="BB410" s="95"/>
      <c r="BC410" s="95"/>
      <c r="BD410" s="95"/>
      <c r="BE410" s="95"/>
      <c r="BF410" s="95"/>
      <c r="BG410" s="95"/>
      <c r="BH410" s="95"/>
      <c r="BI410" s="95"/>
      <c r="BJ410" s="95"/>
      <c r="BK410" s="95"/>
      <c r="BL410" s="95"/>
      <c r="BM410" s="95"/>
      <c r="BN410" s="95"/>
      <c r="BO410" s="95"/>
      <c r="BP410" s="95"/>
      <c r="BQ410" s="95"/>
      <c r="BR410" s="95"/>
      <c r="BS410" s="95"/>
      <c r="BT410" s="95"/>
      <c r="BU410" s="95"/>
      <c r="BV410" s="95"/>
      <c r="BW410" s="95"/>
      <c r="BX410" s="95"/>
      <c r="BY410" s="95"/>
      <c r="BZ410" s="95"/>
      <c r="CA410" s="95"/>
      <c r="CB410" s="95"/>
      <c r="CC410" s="95"/>
      <c r="CD410" s="95"/>
      <c r="CE410" s="95"/>
      <c r="CF410" s="95"/>
      <c r="CG410" s="95"/>
      <c r="CH410" s="95"/>
      <c r="CI410" s="95"/>
      <c r="CJ410" s="95"/>
      <c r="CK410" s="95"/>
      <c r="CL410" s="95"/>
      <c r="CM410" s="95"/>
      <c r="CN410" s="95"/>
      <c r="CO410" s="95"/>
      <c r="CP410" s="95"/>
      <c r="CQ410" s="95"/>
      <c r="CR410" s="95"/>
      <c r="CS410" s="95"/>
      <c r="CT410" s="95"/>
      <c r="CU410" s="95"/>
      <c r="CV410" s="95"/>
      <c r="CW410" s="95"/>
      <c r="CX410" s="95"/>
      <c r="CY410" s="95"/>
      <c r="CZ410" s="95"/>
      <c r="DA410" s="95"/>
      <c r="DB410" s="95"/>
      <c r="DC410" s="95"/>
      <c r="DD410" s="95"/>
      <c r="DE410" s="95"/>
      <c r="DF410" s="95"/>
      <c r="DG410" s="95"/>
      <c r="DH410" s="95"/>
      <c r="DI410" s="95"/>
      <c r="DJ410" s="95"/>
      <c r="DK410" s="95"/>
      <c r="DL410" s="95"/>
      <c r="DM410" s="95"/>
      <c r="DN410" s="95"/>
      <c r="DO410" s="95"/>
      <c r="DP410" s="95"/>
      <c r="DQ410" s="95"/>
      <c r="DR410" s="95"/>
      <c r="DS410" s="95"/>
      <c r="DT410" s="95"/>
      <c r="DU410" s="95"/>
      <c r="DV410" s="95"/>
      <c r="DW410" s="95"/>
      <c r="DX410" s="95"/>
      <c r="DY410" s="95"/>
      <c r="DZ410" s="95"/>
      <c r="EA410" s="95"/>
      <c r="EB410" s="95"/>
      <c r="EC410" s="95"/>
      <c r="ED410" s="95"/>
      <c r="EE410" s="95"/>
      <c r="EF410" s="95"/>
      <c r="EG410" s="95"/>
      <c r="EH410" s="95"/>
      <c r="EI410" s="95"/>
      <c r="EJ410" s="95"/>
      <c r="EK410" s="95"/>
      <c r="EL410" s="95"/>
      <c r="EM410" s="95"/>
      <c r="EN410" s="95"/>
      <c r="EO410" s="95"/>
      <c r="EP410" s="95"/>
      <c r="EQ410" s="95"/>
      <c r="ER410" s="95"/>
      <c r="ES410" s="95"/>
      <c r="ET410" s="95"/>
      <c r="EU410" s="95"/>
      <c r="EV410" s="95"/>
      <c r="EW410" s="95"/>
      <c r="EX410" s="95"/>
      <c r="EY410" s="95"/>
      <c r="EZ410" s="95"/>
      <c r="FA410" s="95"/>
      <c r="FB410" s="95"/>
      <c r="FC410" s="95"/>
      <c r="FD410" s="95"/>
      <c r="FE410" s="95"/>
      <c r="FF410" s="95"/>
      <c r="FG410" s="95"/>
      <c r="FH410" s="95"/>
      <c r="FI410" s="95"/>
      <c r="FJ410" s="95"/>
      <c r="FK410" s="95"/>
      <c r="FL410" s="95"/>
      <c r="FM410" s="95"/>
      <c r="FN410" s="95"/>
      <c r="FO410" s="95"/>
      <c r="FP410" s="95"/>
      <c r="FQ410" s="95"/>
      <c r="FR410" s="95"/>
      <c r="FS410" s="95"/>
      <c r="FT410" s="95"/>
      <c r="FU410" s="95"/>
      <c r="FV410" s="95"/>
      <c r="FW410" s="95"/>
      <c r="FX410" s="95"/>
      <c r="FY410" s="95"/>
      <c r="FZ410" s="95"/>
      <c r="GA410" s="95"/>
      <c r="GB410" s="95"/>
      <c r="GC410" s="95"/>
      <c r="GD410" s="95"/>
      <c r="GE410" s="95"/>
      <c r="GF410" s="95"/>
      <c r="GG410" s="95"/>
      <c r="GH410" s="95"/>
      <c r="GI410" s="95"/>
      <c r="GJ410" s="95"/>
      <c r="GK410" s="95"/>
      <c r="GL410" s="95"/>
      <c r="GM410" s="95"/>
      <c r="GN410" s="95"/>
      <c r="GO410" s="95"/>
      <c r="GP410" s="95"/>
      <c r="GQ410" s="95"/>
      <c r="GR410" s="95"/>
      <c r="GS410" s="95"/>
      <c r="GT410" s="95"/>
      <c r="GU410" s="95"/>
      <c r="GV410" s="95"/>
      <c r="GW410" s="95"/>
      <c r="GX410" s="95"/>
      <c r="GY410" s="95"/>
      <c r="GZ410" s="95"/>
      <c r="HA410" s="95"/>
      <c r="HB410" s="95"/>
      <c r="HC410" s="95"/>
      <c r="HD410" s="95"/>
      <c r="HE410" s="95"/>
      <c r="HF410" s="95"/>
      <c r="HG410" s="95"/>
      <c r="HH410" s="95"/>
      <c r="HI410" s="95"/>
      <c r="HJ410" s="95"/>
      <c r="HK410" s="95"/>
      <c r="HL410" s="95"/>
      <c r="HM410" s="95"/>
      <c r="HN410" s="95"/>
      <c r="HO410" s="95"/>
      <c r="HP410" s="95"/>
      <c r="HQ410" s="95"/>
      <c r="HR410" s="95"/>
      <c r="HS410" s="95"/>
      <c r="HT410" s="95"/>
      <c r="HU410" s="95"/>
      <c r="HV410" s="95"/>
      <c r="HW410" s="95"/>
      <c r="HX410" s="95"/>
      <c r="HY410" s="95"/>
      <c r="HZ410" s="95"/>
    </row>
    <row r="411" spans="1:234" s="95" customFormat="1" ht="10.5" customHeight="1">
      <c r="A411" s="463" t="s">
        <v>62</v>
      </c>
      <c r="B411" s="465">
        <f>B409+1</f>
        <v>38835</v>
      </c>
      <c r="C411" s="293">
        <f>SUM(D411:J412)</f>
        <v>23</v>
      </c>
      <c r="D411" s="285">
        <v>22</v>
      </c>
      <c r="E411" s="96"/>
      <c r="F411" s="80"/>
      <c r="G411" s="80"/>
      <c r="H411" s="80">
        <v>1</v>
      </c>
      <c r="I411" s="80"/>
      <c r="J411" s="98"/>
      <c r="K411" s="28" t="s">
        <v>31</v>
      </c>
      <c r="L411" s="30">
        <v>9</v>
      </c>
      <c r="M411" s="82" t="s">
        <v>100</v>
      </c>
      <c r="N411" s="83">
        <v>11</v>
      </c>
      <c r="O411" s="211" t="s">
        <v>207</v>
      </c>
      <c r="P411" s="221"/>
      <c r="Q411" s="318">
        <f>SUM(R411:R412,T411:T412)+SUM(S411:S412)*1.5+SUM(U411:U412)/3+SUM(V411:V412)*0.6</f>
        <v>4</v>
      </c>
      <c r="R411" s="70"/>
      <c r="S411" s="70"/>
      <c r="T411" s="29">
        <v>4</v>
      </c>
      <c r="U411" s="29"/>
      <c r="V411" s="30"/>
      <c r="W411" s="28">
        <v>118</v>
      </c>
      <c r="X411" s="83"/>
      <c r="Y411" s="180"/>
      <c r="Z411" s="307"/>
      <c r="AA411" s="54"/>
      <c r="AB411" s="38">
        <v>23</v>
      </c>
      <c r="AC411" s="37"/>
      <c r="AD411" s="37"/>
      <c r="AE411" s="37"/>
      <c r="AF411" s="37"/>
      <c r="AG411" s="37"/>
      <c r="AH411" s="37"/>
      <c r="AI411" s="54"/>
      <c r="AJ411" s="30"/>
      <c r="AK411" s="180" t="s">
        <v>99</v>
      </c>
      <c r="AL411" s="185"/>
      <c r="AM411" s="33"/>
      <c r="AN411" s="33"/>
      <c r="AO411" s="34"/>
      <c r="AP411" s="352"/>
      <c r="AQ411" s="491" t="s">
        <v>290</v>
      </c>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c r="EQ411" s="59"/>
      <c r="ER411" s="59"/>
      <c r="ES411" s="59"/>
      <c r="ET411" s="59"/>
      <c r="EU411" s="59"/>
      <c r="EV411" s="59"/>
      <c r="EW411" s="59"/>
      <c r="EX411" s="59"/>
      <c r="EY411" s="59"/>
      <c r="EZ411" s="59"/>
      <c r="FA411" s="59"/>
      <c r="FB411" s="59"/>
      <c r="FC411" s="59"/>
      <c r="FD411" s="59"/>
      <c r="FE411" s="59"/>
      <c r="FF411" s="59"/>
      <c r="FG411" s="59"/>
      <c r="FH411" s="59"/>
      <c r="FI411" s="59"/>
      <c r="FJ411" s="59"/>
      <c r="FK411" s="59"/>
      <c r="FL411" s="59"/>
      <c r="FM411" s="59"/>
      <c r="FN411" s="59"/>
      <c r="FO411" s="59"/>
      <c r="FP411" s="59"/>
      <c r="FQ411" s="59"/>
      <c r="FR411" s="59"/>
      <c r="FS411" s="59"/>
      <c r="FT411" s="59"/>
      <c r="FU411" s="59"/>
      <c r="FV411" s="59"/>
      <c r="FW411" s="59"/>
      <c r="FX411" s="59"/>
      <c r="FY411" s="59"/>
      <c r="FZ411" s="59"/>
      <c r="GA411" s="59"/>
      <c r="GB411" s="59"/>
      <c r="GC411" s="59"/>
      <c r="GD411" s="59"/>
      <c r="GE411" s="59"/>
      <c r="GF411" s="59"/>
      <c r="GG411" s="59"/>
      <c r="GH411" s="59"/>
      <c r="GI411" s="59"/>
      <c r="GJ411" s="59"/>
      <c r="GK411" s="59"/>
      <c r="GL411" s="59"/>
      <c r="GM411" s="59"/>
      <c r="GN411" s="59"/>
      <c r="GO411" s="59"/>
      <c r="GP411" s="59"/>
      <c r="GQ411" s="59"/>
      <c r="GR411" s="59"/>
      <c r="GS411" s="59"/>
      <c r="GT411" s="59"/>
      <c r="GU411" s="59"/>
      <c r="GV411" s="59"/>
      <c r="GW411" s="59"/>
      <c r="GX411" s="59"/>
      <c r="GY411" s="59"/>
      <c r="GZ411" s="59"/>
      <c r="HA411" s="59"/>
      <c r="HB411" s="59"/>
      <c r="HC411" s="59"/>
      <c r="HD411" s="59"/>
      <c r="HE411" s="59"/>
      <c r="HF411" s="59"/>
      <c r="HG411" s="59"/>
      <c r="HH411" s="59"/>
      <c r="HI411" s="59"/>
      <c r="HJ411" s="59"/>
      <c r="HK411" s="59"/>
      <c r="HL411" s="59"/>
      <c r="HM411" s="59"/>
      <c r="HN411" s="59"/>
      <c r="HO411" s="59"/>
      <c r="HP411" s="59"/>
      <c r="HQ411" s="59"/>
      <c r="HR411" s="59"/>
      <c r="HS411" s="59"/>
      <c r="HT411" s="59"/>
      <c r="HU411" s="59"/>
      <c r="HV411" s="59"/>
      <c r="HW411" s="59"/>
      <c r="HX411" s="59"/>
      <c r="HY411" s="59"/>
      <c r="HZ411" s="59"/>
    </row>
    <row r="412" spans="1:234" ht="10.5" customHeight="1">
      <c r="A412" s="467"/>
      <c r="B412" s="468"/>
      <c r="C412" s="294"/>
      <c r="D412" s="286"/>
      <c r="E412" s="97"/>
      <c r="F412" s="87"/>
      <c r="G412" s="87"/>
      <c r="H412" s="87"/>
      <c r="I412" s="87"/>
      <c r="J412" s="100"/>
      <c r="K412" s="89"/>
      <c r="L412" s="90"/>
      <c r="M412" s="91"/>
      <c r="N412" s="92"/>
      <c r="O412" s="212"/>
      <c r="P412" s="222"/>
      <c r="Q412" s="319"/>
      <c r="R412" s="93"/>
      <c r="S412" s="93"/>
      <c r="T412" s="94"/>
      <c r="U412" s="94"/>
      <c r="V412" s="90"/>
      <c r="W412" s="89"/>
      <c r="X412" s="92"/>
      <c r="Y412" s="182"/>
      <c r="Z412" s="184"/>
      <c r="AA412" s="309"/>
      <c r="AB412" s="443"/>
      <c r="AC412" s="444"/>
      <c r="AD412" s="444"/>
      <c r="AE412" s="444"/>
      <c r="AF412" s="444"/>
      <c r="AG412" s="444"/>
      <c r="AH412" s="444"/>
      <c r="AI412" s="309"/>
      <c r="AJ412" s="90">
        <v>8</v>
      </c>
      <c r="AK412" s="182"/>
      <c r="AL412" s="184"/>
      <c r="AM412" s="349"/>
      <c r="AN412" s="349"/>
      <c r="AO412" s="306"/>
      <c r="AP412" s="350"/>
      <c r="AQ412" s="490"/>
      <c r="AR412" s="95"/>
      <c r="AS412" s="95"/>
      <c r="AT412" s="95"/>
      <c r="AU412" s="95"/>
      <c r="AV412" s="95"/>
      <c r="AW412" s="95"/>
      <c r="AX412" s="95"/>
      <c r="AY412" s="95"/>
      <c r="AZ412" s="95"/>
      <c r="BA412" s="95"/>
      <c r="BB412" s="95"/>
      <c r="BC412" s="95"/>
      <c r="BD412" s="95"/>
      <c r="BE412" s="95"/>
      <c r="BF412" s="95"/>
      <c r="BG412" s="95"/>
      <c r="BH412" s="95"/>
      <c r="BI412" s="95"/>
      <c r="BJ412" s="95"/>
      <c r="BK412" s="95"/>
      <c r="BL412" s="95"/>
      <c r="BM412" s="95"/>
      <c r="BN412" s="95"/>
      <c r="BO412" s="95"/>
      <c r="BP412" s="95"/>
      <c r="BQ412" s="95"/>
      <c r="BR412" s="95"/>
      <c r="BS412" s="95"/>
      <c r="BT412" s="95"/>
      <c r="BU412" s="95"/>
      <c r="BV412" s="95"/>
      <c r="BW412" s="95"/>
      <c r="BX412" s="95"/>
      <c r="BY412" s="95"/>
      <c r="BZ412" s="95"/>
      <c r="CA412" s="95"/>
      <c r="CB412" s="95"/>
      <c r="CC412" s="95"/>
      <c r="CD412" s="95"/>
      <c r="CE412" s="95"/>
      <c r="CF412" s="95"/>
      <c r="CG412" s="95"/>
      <c r="CH412" s="95"/>
      <c r="CI412" s="95"/>
      <c r="CJ412" s="95"/>
      <c r="CK412" s="95"/>
      <c r="CL412" s="95"/>
      <c r="CM412" s="95"/>
      <c r="CN412" s="95"/>
      <c r="CO412" s="95"/>
      <c r="CP412" s="95"/>
      <c r="CQ412" s="95"/>
      <c r="CR412" s="95"/>
      <c r="CS412" s="95"/>
      <c r="CT412" s="95"/>
      <c r="CU412" s="95"/>
      <c r="CV412" s="95"/>
      <c r="CW412" s="95"/>
      <c r="CX412" s="95"/>
      <c r="CY412" s="95"/>
      <c r="CZ412" s="95"/>
      <c r="DA412" s="95"/>
      <c r="DB412" s="95"/>
      <c r="DC412" s="95"/>
      <c r="DD412" s="95"/>
      <c r="DE412" s="95"/>
      <c r="DF412" s="95"/>
      <c r="DG412" s="95"/>
      <c r="DH412" s="95"/>
      <c r="DI412" s="95"/>
      <c r="DJ412" s="95"/>
      <c r="DK412" s="95"/>
      <c r="DL412" s="95"/>
      <c r="DM412" s="95"/>
      <c r="DN412" s="95"/>
      <c r="DO412" s="95"/>
      <c r="DP412" s="95"/>
      <c r="DQ412" s="95"/>
      <c r="DR412" s="95"/>
      <c r="DS412" s="95"/>
      <c r="DT412" s="95"/>
      <c r="DU412" s="95"/>
      <c r="DV412" s="95"/>
      <c r="DW412" s="95"/>
      <c r="DX412" s="95"/>
      <c r="DY412" s="95"/>
      <c r="DZ412" s="95"/>
      <c r="EA412" s="95"/>
      <c r="EB412" s="95"/>
      <c r="EC412" s="95"/>
      <c r="ED412" s="95"/>
      <c r="EE412" s="95"/>
      <c r="EF412" s="95"/>
      <c r="EG412" s="95"/>
      <c r="EH412" s="95"/>
      <c r="EI412" s="95"/>
      <c r="EJ412" s="95"/>
      <c r="EK412" s="95"/>
      <c r="EL412" s="95"/>
      <c r="EM412" s="95"/>
      <c r="EN412" s="95"/>
      <c r="EO412" s="95"/>
      <c r="EP412" s="95"/>
      <c r="EQ412" s="95"/>
      <c r="ER412" s="95"/>
      <c r="ES412" s="95"/>
      <c r="ET412" s="95"/>
      <c r="EU412" s="95"/>
      <c r="EV412" s="95"/>
      <c r="EW412" s="95"/>
      <c r="EX412" s="95"/>
      <c r="EY412" s="95"/>
      <c r="EZ412" s="95"/>
      <c r="FA412" s="95"/>
      <c r="FB412" s="95"/>
      <c r="FC412" s="95"/>
      <c r="FD412" s="95"/>
      <c r="FE412" s="95"/>
      <c r="FF412" s="95"/>
      <c r="FG412" s="95"/>
      <c r="FH412" s="95"/>
      <c r="FI412" s="95"/>
      <c r="FJ412" s="95"/>
      <c r="FK412" s="95"/>
      <c r="FL412" s="95"/>
      <c r="FM412" s="95"/>
      <c r="FN412" s="95"/>
      <c r="FO412" s="95"/>
      <c r="FP412" s="95"/>
      <c r="FQ412" s="95"/>
      <c r="FR412" s="95"/>
      <c r="FS412" s="95"/>
      <c r="FT412" s="95"/>
      <c r="FU412" s="95"/>
      <c r="FV412" s="95"/>
      <c r="FW412" s="95"/>
      <c r="FX412" s="95"/>
      <c r="FY412" s="95"/>
      <c r="FZ412" s="95"/>
      <c r="GA412" s="95"/>
      <c r="GB412" s="95"/>
      <c r="GC412" s="95"/>
      <c r="GD412" s="95"/>
      <c r="GE412" s="95"/>
      <c r="GF412" s="95"/>
      <c r="GG412" s="95"/>
      <c r="GH412" s="95"/>
      <c r="GI412" s="95"/>
      <c r="GJ412" s="95"/>
      <c r="GK412" s="95"/>
      <c r="GL412" s="95"/>
      <c r="GM412" s="95"/>
      <c r="GN412" s="95"/>
      <c r="GO412" s="95"/>
      <c r="GP412" s="95"/>
      <c r="GQ412" s="95"/>
      <c r="GR412" s="95"/>
      <c r="GS412" s="95"/>
      <c r="GT412" s="95"/>
      <c r="GU412" s="95"/>
      <c r="GV412" s="95"/>
      <c r="GW412" s="95"/>
      <c r="GX412" s="95"/>
      <c r="GY412" s="95"/>
      <c r="GZ412" s="95"/>
      <c r="HA412" s="95"/>
      <c r="HB412" s="95"/>
      <c r="HC412" s="95"/>
      <c r="HD412" s="95"/>
      <c r="HE412" s="95"/>
      <c r="HF412" s="95"/>
      <c r="HG412" s="95"/>
      <c r="HH412" s="95"/>
      <c r="HI412" s="95"/>
      <c r="HJ412" s="95"/>
      <c r="HK412" s="95"/>
      <c r="HL412" s="95"/>
      <c r="HM412" s="95"/>
      <c r="HN412" s="95"/>
      <c r="HO412" s="95"/>
      <c r="HP412" s="95"/>
      <c r="HQ412" s="95"/>
      <c r="HR412" s="95"/>
      <c r="HS412" s="95"/>
      <c r="HT412" s="95"/>
      <c r="HU412" s="95"/>
      <c r="HV412" s="95"/>
      <c r="HW412" s="95"/>
      <c r="HX412" s="95"/>
      <c r="HY412" s="95"/>
      <c r="HZ412" s="95"/>
    </row>
    <row r="413" spans="1:234" s="95" customFormat="1" ht="10.5" customHeight="1">
      <c r="A413" s="463" t="s">
        <v>63</v>
      </c>
      <c r="B413" s="465">
        <f>B411+1</f>
        <v>38836</v>
      </c>
      <c r="C413" s="293">
        <f>SUM(D413:J414)</f>
        <v>20</v>
      </c>
      <c r="D413" s="284">
        <v>20</v>
      </c>
      <c r="E413" s="80"/>
      <c r="F413" s="80"/>
      <c r="G413" s="80"/>
      <c r="H413" s="80"/>
      <c r="I413" s="80"/>
      <c r="J413" s="81"/>
      <c r="K413" s="28" t="s">
        <v>98</v>
      </c>
      <c r="L413" s="30">
        <v>9</v>
      </c>
      <c r="M413" s="82" t="s">
        <v>100</v>
      </c>
      <c r="N413" s="83">
        <v>11</v>
      </c>
      <c r="O413" s="211" t="s">
        <v>207</v>
      </c>
      <c r="P413" s="221"/>
      <c r="Q413" s="318">
        <f>SUM(R413:R414,T413:T414)+SUM(S413:S414)*1.5+SUM(U413:U414)/3+SUM(V413:V414)*0.6</f>
        <v>4</v>
      </c>
      <c r="R413" s="70"/>
      <c r="S413" s="70"/>
      <c r="T413" s="29">
        <v>4</v>
      </c>
      <c r="U413" s="29"/>
      <c r="V413" s="30"/>
      <c r="W413" s="28">
        <v>114</v>
      </c>
      <c r="X413" s="83"/>
      <c r="Y413" s="140"/>
      <c r="Z413" s="185"/>
      <c r="AA413" s="34"/>
      <c r="AB413" s="32">
        <v>20</v>
      </c>
      <c r="AC413" s="33"/>
      <c r="AD413" s="33"/>
      <c r="AE413" s="33"/>
      <c r="AF413" s="33"/>
      <c r="AG413" s="33"/>
      <c r="AH413" s="33"/>
      <c r="AI413" s="34"/>
      <c r="AJ413" s="30">
        <v>1</v>
      </c>
      <c r="AK413" s="180">
        <v>45</v>
      </c>
      <c r="AL413" s="185">
        <v>72</v>
      </c>
      <c r="AM413" s="33">
        <v>67</v>
      </c>
      <c r="AN413" s="33">
        <v>64</v>
      </c>
      <c r="AO413" s="34">
        <f>AN413-AK413</f>
        <v>19</v>
      </c>
      <c r="AP413" s="352"/>
      <c r="AQ413" s="491"/>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c r="DV413" s="59"/>
      <c r="DW413" s="59"/>
      <c r="DX413" s="59"/>
      <c r="DY413" s="59"/>
      <c r="DZ413" s="59"/>
      <c r="EA413" s="59"/>
      <c r="EB413" s="59"/>
      <c r="EC413" s="59"/>
      <c r="ED413" s="59"/>
      <c r="EE413" s="59"/>
      <c r="EF413" s="59"/>
      <c r="EG413" s="59"/>
      <c r="EH413" s="59"/>
      <c r="EI413" s="59"/>
      <c r="EJ413" s="59"/>
      <c r="EK413" s="59"/>
      <c r="EL413" s="59"/>
      <c r="EM413" s="59"/>
      <c r="EN413" s="59"/>
      <c r="EO413" s="59"/>
      <c r="EP413" s="59"/>
      <c r="EQ413" s="59"/>
      <c r="ER413" s="59"/>
      <c r="ES413" s="59"/>
      <c r="ET413" s="59"/>
      <c r="EU413" s="59"/>
      <c r="EV413" s="59"/>
      <c r="EW413" s="59"/>
      <c r="EX413" s="59"/>
      <c r="EY413" s="59"/>
      <c r="EZ413" s="59"/>
      <c r="FA413" s="59"/>
      <c r="FB413" s="59"/>
      <c r="FC413" s="59"/>
      <c r="FD413" s="59"/>
      <c r="FE413" s="59"/>
      <c r="FF413" s="59"/>
      <c r="FG413" s="59"/>
      <c r="FH413" s="59"/>
      <c r="FI413" s="59"/>
      <c r="FJ413" s="59"/>
      <c r="FK413" s="59"/>
      <c r="FL413" s="59"/>
      <c r="FM413" s="59"/>
      <c r="FN413" s="59"/>
      <c r="FO413" s="59"/>
      <c r="FP413" s="59"/>
      <c r="FQ413" s="59"/>
      <c r="FR413" s="59"/>
      <c r="FS413" s="59"/>
      <c r="FT413" s="59"/>
      <c r="FU413" s="59"/>
      <c r="FV413" s="59"/>
      <c r="FW413" s="59"/>
      <c r="FX413" s="59"/>
      <c r="FY413" s="59"/>
      <c r="FZ413" s="59"/>
      <c r="GA413" s="59"/>
      <c r="GB413" s="59"/>
      <c r="GC413" s="59"/>
      <c r="GD413" s="59"/>
      <c r="GE413" s="59"/>
      <c r="GF413" s="59"/>
      <c r="GG413" s="59"/>
      <c r="GH413" s="59"/>
      <c r="GI413" s="59"/>
      <c r="GJ413" s="59"/>
      <c r="GK413" s="59"/>
      <c r="GL413" s="59"/>
      <c r="GM413" s="59"/>
      <c r="GN413" s="59"/>
      <c r="GO413" s="59"/>
      <c r="GP413" s="59"/>
      <c r="GQ413" s="59"/>
      <c r="GR413" s="59"/>
      <c r="GS413" s="59"/>
      <c r="GT413" s="59"/>
      <c r="GU413" s="59"/>
      <c r="GV413" s="59"/>
      <c r="GW413" s="59"/>
      <c r="GX413" s="59"/>
      <c r="GY413" s="59"/>
      <c r="GZ413" s="59"/>
      <c r="HA413" s="59"/>
      <c r="HB413" s="59"/>
      <c r="HC413" s="59"/>
      <c r="HD413" s="59"/>
      <c r="HE413" s="59"/>
      <c r="HF413" s="59"/>
      <c r="HG413" s="59"/>
      <c r="HH413" s="59"/>
      <c r="HI413" s="59"/>
      <c r="HJ413" s="59"/>
      <c r="HK413" s="59"/>
      <c r="HL413" s="59"/>
      <c r="HM413" s="59"/>
      <c r="HN413" s="59"/>
      <c r="HO413" s="59"/>
      <c r="HP413" s="59"/>
      <c r="HQ413" s="59"/>
      <c r="HR413" s="59"/>
      <c r="HS413" s="59"/>
      <c r="HT413" s="59"/>
      <c r="HU413" s="59"/>
      <c r="HV413" s="59"/>
      <c r="HW413" s="59"/>
      <c r="HX413" s="59"/>
      <c r="HY413" s="59"/>
      <c r="HZ413" s="59"/>
    </row>
    <row r="414" spans="1:234" ht="10.5" customHeight="1">
      <c r="A414" s="467"/>
      <c r="B414" s="468"/>
      <c r="C414" s="294"/>
      <c r="D414" s="283"/>
      <c r="E414" s="87"/>
      <c r="F414" s="87"/>
      <c r="G414" s="87"/>
      <c r="H414" s="87"/>
      <c r="I414" s="87"/>
      <c r="J414" s="88"/>
      <c r="K414" s="89"/>
      <c r="L414" s="90"/>
      <c r="M414" s="91"/>
      <c r="N414" s="92"/>
      <c r="O414" s="212"/>
      <c r="P414" s="222"/>
      <c r="Q414" s="319"/>
      <c r="R414" s="93"/>
      <c r="S414" s="93"/>
      <c r="T414" s="94"/>
      <c r="U414" s="94"/>
      <c r="V414" s="90"/>
      <c r="W414" s="89"/>
      <c r="X414" s="92"/>
      <c r="Y414" s="182"/>
      <c r="Z414" s="184"/>
      <c r="AA414" s="306"/>
      <c r="AB414" s="442"/>
      <c r="AC414" s="349"/>
      <c r="AD414" s="349"/>
      <c r="AE414" s="349"/>
      <c r="AF414" s="349"/>
      <c r="AG414" s="349"/>
      <c r="AH414" s="349"/>
      <c r="AI414" s="306"/>
      <c r="AJ414" s="101">
        <v>1</v>
      </c>
      <c r="AK414" s="183"/>
      <c r="AL414" s="184"/>
      <c r="AM414" s="349"/>
      <c r="AN414" s="349"/>
      <c r="AO414" s="306"/>
      <c r="AP414" s="350"/>
      <c r="AQ414" s="490"/>
      <c r="AR414" s="95"/>
      <c r="AS414" s="95"/>
      <c r="AT414" s="95"/>
      <c r="AU414" s="95"/>
      <c r="AV414" s="95"/>
      <c r="AW414" s="95"/>
      <c r="AX414" s="95"/>
      <c r="AY414" s="95"/>
      <c r="AZ414" s="95"/>
      <c r="BA414" s="95"/>
      <c r="BB414" s="95"/>
      <c r="BC414" s="95"/>
      <c r="BD414" s="95"/>
      <c r="BE414" s="95"/>
      <c r="BF414" s="95"/>
      <c r="BG414" s="95"/>
      <c r="BH414" s="95"/>
      <c r="BI414" s="95"/>
      <c r="BJ414" s="95"/>
      <c r="BK414" s="95"/>
      <c r="BL414" s="95"/>
      <c r="BM414" s="95"/>
      <c r="BN414" s="95"/>
      <c r="BO414" s="95"/>
      <c r="BP414" s="95"/>
      <c r="BQ414" s="95"/>
      <c r="BR414" s="95"/>
      <c r="BS414" s="95"/>
      <c r="BT414" s="95"/>
      <c r="BU414" s="95"/>
      <c r="BV414" s="95"/>
      <c r="BW414" s="95"/>
      <c r="BX414" s="95"/>
      <c r="BY414" s="95"/>
      <c r="BZ414" s="95"/>
      <c r="CA414" s="95"/>
      <c r="CB414" s="95"/>
      <c r="CC414" s="95"/>
      <c r="CD414" s="95"/>
      <c r="CE414" s="95"/>
      <c r="CF414" s="95"/>
      <c r="CG414" s="95"/>
      <c r="CH414" s="95"/>
      <c r="CI414" s="95"/>
      <c r="CJ414" s="95"/>
      <c r="CK414" s="95"/>
      <c r="CL414" s="95"/>
      <c r="CM414" s="95"/>
      <c r="CN414" s="95"/>
      <c r="CO414" s="95"/>
      <c r="CP414" s="95"/>
      <c r="CQ414" s="95"/>
      <c r="CR414" s="95"/>
      <c r="CS414" s="95"/>
      <c r="CT414" s="95"/>
      <c r="CU414" s="95"/>
      <c r="CV414" s="95"/>
      <c r="CW414" s="95"/>
      <c r="CX414" s="95"/>
      <c r="CY414" s="95"/>
      <c r="CZ414" s="95"/>
      <c r="DA414" s="95"/>
      <c r="DB414" s="95"/>
      <c r="DC414" s="95"/>
      <c r="DD414" s="95"/>
      <c r="DE414" s="95"/>
      <c r="DF414" s="95"/>
      <c r="DG414" s="95"/>
      <c r="DH414" s="95"/>
      <c r="DI414" s="95"/>
      <c r="DJ414" s="95"/>
      <c r="DK414" s="95"/>
      <c r="DL414" s="95"/>
      <c r="DM414" s="95"/>
      <c r="DN414" s="95"/>
      <c r="DO414" s="95"/>
      <c r="DP414" s="95"/>
      <c r="DQ414" s="95"/>
      <c r="DR414" s="95"/>
      <c r="DS414" s="95"/>
      <c r="DT414" s="95"/>
      <c r="DU414" s="95"/>
      <c r="DV414" s="95"/>
      <c r="DW414" s="95"/>
      <c r="DX414" s="95"/>
      <c r="DY414" s="95"/>
      <c r="DZ414" s="95"/>
      <c r="EA414" s="95"/>
      <c r="EB414" s="95"/>
      <c r="EC414" s="95"/>
      <c r="ED414" s="95"/>
      <c r="EE414" s="95"/>
      <c r="EF414" s="95"/>
      <c r="EG414" s="95"/>
      <c r="EH414" s="95"/>
      <c r="EI414" s="95"/>
      <c r="EJ414" s="95"/>
      <c r="EK414" s="95"/>
      <c r="EL414" s="95"/>
      <c r="EM414" s="95"/>
      <c r="EN414" s="95"/>
      <c r="EO414" s="95"/>
      <c r="EP414" s="95"/>
      <c r="EQ414" s="95"/>
      <c r="ER414" s="95"/>
      <c r="ES414" s="95"/>
      <c r="ET414" s="95"/>
      <c r="EU414" s="95"/>
      <c r="EV414" s="95"/>
      <c r="EW414" s="95"/>
      <c r="EX414" s="95"/>
      <c r="EY414" s="95"/>
      <c r="EZ414" s="95"/>
      <c r="FA414" s="95"/>
      <c r="FB414" s="95"/>
      <c r="FC414" s="95"/>
      <c r="FD414" s="95"/>
      <c r="FE414" s="95"/>
      <c r="FF414" s="95"/>
      <c r="FG414" s="95"/>
      <c r="FH414" s="95"/>
      <c r="FI414" s="95"/>
      <c r="FJ414" s="95"/>
      <c r="FK414" s="95"/>
      <c r="FL414" s="95"/>
      <c r="FM414" s="95"/>
      <c r="FN414" s="95"/>
      <c r="FO414" s="95"/>
      <c r="FP414" s="95"/>
      <c r="FQ414" s="95"/>
      <c r="FR414" s="95"/>
      <c r="FS414" s="95"/>
      <c r="FT414" s="95"/>
      <c r="FU414" s="95"/>
      <c r="FV414" s="95"/>
      <c r="FW414" s="95"/>
      <c r="FX414" s="95"/>
      <c r="FY414" s="95"/>
      <c r="FZ414" s="95"/>
      <c r="GA414" s="95"/>
      <c r="GB414" s="95"/>
      <c r="GC414" s="95"/>
      <c r="GD414" s="95"/>
      <c r="GE414" s="95"/>
      <c r="GF414" s="95"/>
      <c r="GG414" s="95"/>
      <c r="GH414" s="95"/>
      <c r="GI414" s="95"/>
      <c r="GJ414" s="95"/>
      <c r="GK414" s="95"/>
      <c r="GL414" s="95"/>
      <c r="GM414" s="95"/>
      <c r="GN414" s="95"/>
      <c r="GO414" s="95"/>
      <c r="GP414" s="95"/>
      <c r="GQ414" s="95"/>
      <c r="GR414" s="95"/>
      <c r="GS414" s="95"/>
      <c r="GT414" s="95"/>
      <c r="GU414" s="95"/>
      <c r="GV414" s="95"/>
      <c r="GW414" s="95"/>
      <c r="GX414" s="95"/>
      <c r="GY414" s="95"/>
      <c r="GZ414" s="95"/>
      <c r="HA414" s="95"/>
      <c r="HB414" s="95"/>
      <c r="HC414" s="95"/>
      <c r="HD414" s="95"/>
      <c r="HE414" s="95"/>
      <c r="HF414" s="95"/>
      <c r="HG414" s="95"/>
      <c r="HH414" s="95"/>
      <c r="HI414" s="95"/>
      <c r="HJ414" s="95"/>
      <c r="HK414" s="95"/>
      <c r="HL414" s="95"/>
      <c r="HM414" s="95"/>
      <c r="HN414" s="95"/>
      <c r="HO414" s="95"/>
      <c r="HP414" s="95"/>
      <c r="HQ414" s="95"/>
      <c r="HR414" s="95"/>
      <c r="HS414" s="95"/>
      <c r="HT414" s="95"/>
      <c r="HU414" s="95"/>
      <c r="HV414" s="95"/>
      <c r="HW414" s="95"/>
      <c r="HX414" s="95"/>
      <c r="HY414" s="95"/>
      <c r="HZ414" s="95"/>
    </row>
    <row r="415" spans="1:234" s="95" customFormat="1" ht="10.5" customHeight="1">
      <c r="A415" s="463" t="s">
        <v>64</v>
      </c>
      <c r="B415" s="465">
        <f>B413+1</f>
        <v>38837</v>
      </c>
      <c r="C415" s="293">
        <f>SUM(D415:J416)</f>
        <v>124</v>
      </c>
      <c r="D415" s="285">
        <v>20</v>
      </c>
      <c r="E415" s="96">
        <v>7</v>
      </c>
      <c r="F415" s="80">
        <v>49</v>
      </c>
      <c r="G415" s="80">
        <v>48</v>
      </c>
      <c r="H415" s="80"/>
      <c r="I415" s="80"/>
      <c r="J415" s="98"/>
      <c r="K415" s="28" t="s">
        <v>124</v>
      </c>
      <c r="L415" s="99">
        <v>8</v>
      </c>
      <c r="M415" s="82" t="s">
        <v>35</v>
      </c>
      <c r="N415" s="83">
        <v>2</v>
      </c>
      <c r="O415" s="213" t="s">
        <v>291</v>
      </c>
      <c r="P415" s="221"/>
      <c r="Q415" s="320">
        <f>SUM(R415:R416,T415:T416)+SUM(S415:S416)*1.5+SUM(U415:U416)/3+SUM(V415:V416)*0.6</f>
        <v>30.5</v>
      </c>
      <c r="R415" s="70"/>
      <c r="S415" s="70">
        <v>17</v>
      </c>
      <c r="T415" s="29">
        <v>5</v>
      </c>
      <c r="U415" s="29"/>
      <c r="V415" s="30"/>
      <c r="W415" s="28">
        <v>170</v>
      </c>
      <c r="X415" s="83">
        <v>179</v>
      </c>
      <c r="Y415" s="140"/>
      <c r="Z415" s="185">
        <v>17.7</v>
      </c>
      <c r="AA415" s="34"/>
      <c r="AB415" s="32">
        <v>20</v>
      </c>
      <c r="AC415" s="33">
        <v>104</v>
      </c>
      <c r="AD415" s="33"/>
      <c r="AE415" s="33"/>
      <c r="AF415" s="33"/>
      <c r="AG415" s="33"/>
      <c r="AH415" s="33"/>
      <c r="AI415" s="34"/>
      <c r="AJ415" s="30">
        <v>2</v>
      </c>
      <c r="AK415" s="180" t="s">
        <v>99</v>
      </c>
      <c r="AL415" s="185"/>
      <c r="AM415" s="33"/>
      <c r="AN415" s="351"/>
      <c r="AO415" s="34"/>
      <c r="AP415" s="352"/>
      <c r="AQ415" s="491" t="s">
        <v>292</v>
      </c>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c r="DV415" s="59"/>
      <c r="DW415" s="59"/>
      <c r="DX415" s="59"/>
      <c r="DY415" s="59"/>
      <c r="DZ415" s="59"/>
      <c r="EA415" s="59"/>
      <c r="EB415" s="59"/>
      <c r="EC415" s="59"/>
      <c r="ED415" s="59"/>
      <c r="EE415" s="59"/>
      <c r="EF415" s="59"/>
      <c r="EG415" s="59"/>
      <c r="EH415" s="59"/>
      <c r="EI415" s="59"/>
      <c r="EJ415" s="59"/>
      <c r="EK415" s="59"/>
      <c r="EL415" s="59"/>
      <c r="EM415" s="59"/>
      <c r="EN415" s="59"/>
      <c r="EO415" s="59"/>
      <c r="EP415" s="59"/>
      <c r="EQ415" s="59"/>
      <c r="ER415" s="59"/>
      <c r="ES415" s="59"/>
      <c r="ET415" s="59"/>
      <c r="EU415" s="59"/>
      <c r="EV415" s="59"/>
      <c r="EW415" s="59"/>
      <c r="EX415" s="59"/>
      <c r="EY415" s="59"/>
      <c r="EZ415" s="59"/>
      <c r="FA415" s="59"/>
      <c r="FB415" s="59"/>
      <c r="FC415" s="59"/>
      <c r="FD415" s="59"/>
      <c r="FE415" s="59"/>
      <c r="FF415" s="59"/>
      <c r="FG415" s="59"/>
      <c r="FH415" s="59"/>
      <c r="FI415" s="59"/>
      <c r="FJ415" s="59"/>
      <c r="FK415" s="59"/>
      <c r="FL415" s="59"/>
      <c r="FM415" s="59"/>
      <c r="FN415" s="59"/>
      <c r="FO415" s="59"/>
      <c r="FP415" s="59"/>
      <c r="FQ415" s="59"/>
      <c r="FR415" s="59"/>
      <c r="FS415" s="59"/>
      <c r="FT415" s="59"/>
      <c r="FU415" s="59"/>
      <c r="FV415" s="59"/>
      <c r="FW415" s="59"/>
      <c r="FX415" s="59"/>
      <c r="FY415" s="59"/>
      <c r="FZ415" s="59"/>
      <c r="GA415" s="59"/>
      <c r="GB415" s="59"/>
      <c r="GC415" s="59"/>
      <c r="GD415" s="59"/>
      <c r="GE415" s="59"/>
      <c r="GF415" s="59"/>
      <c r="GG415" s="59"/>
      <c r="GH415" s="59"/>
      <c r="GI415" s="59"/>
      <c r="GJ415" s="59"/>
      <c r="GK415" s="59"/>
      <c r="GL415" s="59"/>
      <c r="GM415" s="59"/>
      <c r="GN415" s="59"/>
      <c r="GO415" s="59"/>
      <c r="GP415" s="59"/>
      <c r="GQ415" s="59"/>
      <c r="GR415" s="59"/>
      <c r="GS415" s="59"/>
      <c r="GT415" s="59"/>
      <c r="GU415" s="59"/>
      <c r="GV415" s="59"/>
      <c r="GW415" s="59"/>
      <c r="GX415" s="59"/>
      <c r="GY415" s="59"/>
      <c r="GZ415" s="59"/>
      <c r="HA415" s="59"/>
      <c r="HB415" s="59"/>
      <c r="HC415" s="59"/>
      <c r="HD415" s="59"/>
      <c r="HE415" s="59"/>
      <c r="HF415" s="59"/>
      <c r="HG415" s="59"/>
      <c r="HH415" s="59"/>
      <c r="HI415" s="59"/>
      <c r="HJ415" s="59"/>
      <c r="HK415" s="59"/>
      <c r="HL415" s="59"/>
      <c r="HM415" s="59"/>
      <c r="HN415" s="59"/>
      <c r="HO415" s="59"/>
      <c r="HP415" s="59"/>
      <c r="HQ415" s="59"/>
      <c r="HR415" s="59"/>
      <c r="HS415" s="59"/>
      <c r="HT415" s="59"/>
      <c r="HU415" s="59"/>
      <c r="HV415" s="59"/>
      <c r="HW415" s="59"/>
      <c r="HX415" s="59"/>
      <c r="HY415" s="59"/>
      <c r="HZ415" s="59"/>
    </row>
    <row r="416" spans="1:43" ht="10.5" customHeight="1" thickBot="1">
      <c r="A416" s="464"/>
      <c r="B416" s="466"/>
      <c r="C416" s="296"/>
      <c r="D416" s="285"/>
      <c r="E416" s="96"/>
      <c r="J416" s="98"/>
      <c r="L416" s="99"/>
      <c r="Q416" s="318"/>
      <c r="AJ416" s="30">
        <v>3</v>
      </c>
      <c r="AP416" s="352">
        <v>13</v>
      </c>
      <c r="AQ416" s="492"/>
    </row>
    <row r="417" spans="1:234" ht="10.5" customHeight="1" thickBot="1">
      <c r="A417" s="471">
        <f>IF(A401=52,1,A401+1)</f>
        <v>17</v>
      </c>
      <c r="B417" s="472"/>
      <c r="C417" s="299">
        <f>(C418/60-ROUNDDOWN(C418/60,0))/100*60+ROUNDDOWN(C418/60,0)</f>
        <v>7.44</v>
      </c>
      <c r="D417" s="300">
        <f>(D418/60-ROUNDDOWN(D418/60,0))/100*60+ROUNDDOWN(D418/60,0)</f>
        <v>5.390000000000001</v>
      </c>
      <c r="E417" s="301">
        <f aca="true" t="shared" si="127" ref="E417:J417">(E418/60-ROUNDDOWN(E418/60,0))/100*60+ROUNDDOWN(E418/60,0)</f>
        <v>0.12</v>
      </c>
      <c r="F417" s="301">
        <f t="shared" si="127"/>
        <v>0.48999999999999994</v>
      </c>
      <c r="G417" s="301">
        <f t="shared" si="127"/>
        <v>0.48</v>
      </c>
      <c r="H417" s="301">
        <f t="shared" si="127"/>
        <v>0.02</v>
      </c>
      <c r="I417" s="301">
        <f t="shared" si="127"/>
        <v>0.14</v>
      </c>
      <c r="J417" s="301">
        <f t="shared" si="127"/>
        <v>0</v>
      </c>
      <c r="K417" s="226"/>
      <c r="L417" s="227">
        <f>2*COUNTA(L403:L416)-COUNT(L403:L416)</f>
        <v>9</v>
      </c>
      <c r="M417" s="228"/>
      <c r="N417" s="229"/>
      <c r="O417" s="475"/>
      <c r="P417" s="476"/>
      <c r="Q417" s="321">
        <f aca="true" t="shared" si="128" ref="Q417:V417">SUM(Q403:Q416)</f>
        <v>93.5</v>
      </c>
      <c r="R417" s="230">
        <f t="shared" si="128"/>
        <v>0</v>
      </c>
      <c r="S417" s="230">
        <f t="shared" si="128"/>
        <v>21</v>
      </c>
      <c r="T417" s="230">
        <f t="shared" si="128"/>
        <v>62</v>
      </c>
      <c r="U417" s="230">
        <f t="shared" si="128"/>
        <v>0</v>
      </c>
      <c r="V417" s="230">
        <f t="shared" si="128"/>
        <v>0</v>
      </c>
      <c r="W417" s="226"/>
      <c r="X417" s="229"/>
      <c r="Y417" s="231"/>
      <c r="Z417" s="312">
        <f>COUNT(Z403:Z416)</f>
        <v>1</v>
      </c>
      <c r="AA417" s="313">
        <f>COUNT(AA403:AA416)</f>
        <v>1</v>
      </c>
      <c r="AB417" s="300">
        <f aca="true" t="shared" si="129" ref="AB417:AI417">(AB418/60-ROUNDDOWN(AB418/60,0))/100*60+ROUNDDOWN(AB418/60,0)</f>
        <v>5.26</v>
      </c>
      <c r="AC417" s="300">
        <f t="shared" si="129"/>
        <v>2.14</v>
      </c>
      <c r="AD417" s="300">
        <f t="shared" si="129"/>
        <v>0</v>
      </c>
      <c r="AE417" s="300">
        <f t="shared" si="129"/>
        <v>0</v>
      </c>
      <c r="AF417" s="300">
        <f t="shared" si="129"/>
        <v>0</v>
      </c>
      <c r="AG417" s="300">
        <f t="shared" si="129"/>
        <v>0</v>
      </c>
      <c r="AH417" s="300">
        <f t="shared" si="129"/>
        <v>0.04</v>
      </c>
      <c r="AI417" s="448">
        <f t="shared" si="129"/>
        <v>0</v>
      </c>
      <c r="AJ417" s="317">
        <f>IF(COUNT(AJ403:AJ416)=0,0,SUM(AJ403:AJ416)/COUNTA(AK405:AK416,AK419:AK420))</f>
        <v>6.285714285714286</v>
      </c>
      <c r="AK417" s="231">
        <f>IF(COUNT(AK403:AK416)=0,"",AVERAGE(AK403:AK416))</f>
        <v>47.8</v>
      </c>
      <c r="AL417" s="231">
        <f>IF(COUNT(AL403:AL416)=0,"",AVERAGE(AL403:AL416))</f>
        <v>65.2</v>
      </c>
      <c r="AM417" s="231">
        <f>IF(COUNT(AM403:AM416)=0,"",AVERAGE(AM403:AM416))</f>
        <v>59.8</v>
      </c>
      <c r="AN417" s="231">
        <f>IF(COUNT(AN403:AN416)=0,"",AVERAGE(AN403:AN416))</f>
        <v>60.2</v>
      </c>
      <c r="AO417" s="231">
        <f>IF(COUNT(AO403:AO416)=0,"",AVERAGE(AO403:AO416))</f>
        <v>12.4</v>
      </c>
      <c r="AP417" s="342">
        <f>SUM(AP403:AP416)</f>
        <v>14</v>
      </c>
      <c r="AQ417" s="367"/>
      <c r="AR417" s="232"/>
      <c r="AS417" s="232"/>
      <c r="AT417" s="232"/>
      <c r="AU417" s="232"/>
      <c r="AV417" s="232"/>
      <c r="AW417" s="232"/>
      <c r="AX417" s="232"/>
      <c r="AY417" s="232"/>
      <c r="AZ417" s="232"/>
      <c r="BA417" s="232"/>
      <c r="BB417" s="232"/>
      <c r="BC417" s="232"/>
      <c r="BD417" s="232"/>
      <c r="BE417" s="232"/>
      <c r="BF417" s="232"/>
      <c r="BG417" s="232"/>
      <c r="BH417" s="232"/>
      <c r="BI417" s="232"/>
      <c r="BJ417" s="232"/>
      <c r="BK417" s="232"/>
      <c r="BL417" s="232"/>
      <c r="BM417" s="232"/>
      <c r="BN417" s="232"/>
      <c r="BO417" s="232"/>
      <c r="BP417" s="232"/>
      <c r="BQ417" s="232"/>
      <c r="BR417" s="232"/>
      <c r="BS417" s="232"/>
      <c r="BT417" s="232"/>
      <c r="BU417" s="232"/>
      <c r="BV417" s="232"/>
      <c r="BW417" s="232"/>
      <c r="BX417" s="232"/>
      <c r="BY417" s="232"/>
      <c r="BZ417" s="232"/>
      <c r="CA417" s="232"/>
      <c r="CB417" s="232"/>
      <c r="CC417" s="232"/>
      <c r="CD417" s="232"/>
      <c r="CE417" s="232"/>
      <c r="CF417" s="232"/>
      <c r="CG417" s="232"/>
      <c r="CH417" s="232"/>
      <c r="CI417" s="232"/>
      <c r="CJ417" s="232"/>
      <c r="CK417" s="232"/>
      <c r="CL417" s="232"/>
      <c r="CM417" s="232"/>
      <c r="CN417" s="232"/>
      <c r="CO417" s="232"/>
      <c r="CP417" s="232"/>
      <c r="CQ417" s="232"/>
      <c r="CR417" s="232"/>
      <c r="CS417" s="232"/>
      <c r="CT417" s="232"/>
      <c r="CU417" s="232"/>
      <c r="CV417" s="232"/>
      <c r="CW417" s="232"/>
      <c r="CX417" s="232"/>
      <c r="CY417" s="232"/>
      <c r="CZ417" s="232"/>
      <c r="DA417" s="232"/>
      <c r="DB417" s="232"/>
      <c r="DC417" s="232"/>
      <c r="DD417" s="232"/>
      <c r="DE417" s="232"/>
      <c r="DF417" s="232"/>
      <c r="DG417" s="232"/>
      <c r="DH417" s="232"/>
      <c r="DI417" s="232"/>
      <c r="DJ417" s="232"/>
      <c r="DK417" s="232"/>
      <c r="DL417" s="232"/>
      <c r="DM417" s="232"/>
      <c r="DN417" s="232"/>
      <c r="DO417" s="232"/>
      <c r="DP417" s="232"/>
      <c r="DQ417" s="232"/>
      <c r="DR417" s="232"/>
      <c r="DS417" s="232"/>
      <c r="DT417" s="232"/>
      <c r="DU417" s="232"/>
      <c r="DV417" s="232"/>
      <c r="DW417" s="232"/>
      <c r="DX417" s="232"/>
      <c r="DY417" s="232"/>
      <c r="DZ417" s="232"/>
      <c r="EA417" s="232"/>
      <c r="EB417" s="232"/>
      <c r="EC417" s="232"/>
      <c r="ED417" s="232"/>
      <c r="EE417" s="232"/>
      <c r="EF417" s="232"/>
      <c r="EG417" s="232"/>
      <c r="EH417" s="232"/>
      <c r="EI417" s="232"/>
      <c r="EJ417" s="232"/>
      <c r="EK417" s="232"/>
      <c r="EL417" s="232"/>
      <c r="EM417" s="232"/>
      <c r="EN417" s="232"/>
      <c r="EO417" s="232"/>
      <c r="EP417" s="232"/>
      <c r="EQ417" s="232"/>
      <c r="ER417" s="232"/>
      <c r="ES417" s="232"/>
      <c r="ET417" s="232"/>
      <c r="EU417" s="232"/>
      <c r="EV417" s="232"/>
      <c r="EW417" s="232"/>
      <c r="EX417" s="232"/>
      <c r="EY417" s="232"/>
      <c r="EZ417" s="232"/>
      <c r="FA417" s="232"/>
      <c r="FB417" s="232"/>
      <c r="FC417" s="232"/>
      <c r="FD417" s="232"/>
      <c r="FE417" s="232"/>
      <c r="FF417" s="232"/>
      <c r="FG417" s="232"/>
      <c r="FH417" s="232"/>
      <c r="FI417" s="232"/>
      <c r="FJ417" s="232"/>
      <c r="FK417" s="232"/>
      <c r="FL417" s="232"/>
      <c r="FM417" s="232"/>
      <c r="FN417" s="232"/>
      <c r="FO417" s="232"/>
      <c r="FP417" s="232"/>
      <c r="FQ417" s="232"/>
      <c r="FR417" s="232"/>
      <c r="FS417" s="232"/>
      <c r="FT417" s="232"/>
      <c r="FU417" s="232"/>
      <c r="FV417" s="232"/>
      <c r="FW417" s="232"/>
      <c r="FX417" s="232"/>
      <c r="FY417" s="232"/>
      <c r="FZ417" s="232"/>
      <c r="GA417" s="232"/>
      <c r="GB417" s="232"/>
      <c r="GC417" s="232"/>
      <c r="GD417" s="232"/>
      <c r="GE417" s="232"/>
      <c r="GF417" s="232"/>
      <c r="GG417" s="232"/>
      <c r="GH417" s="232"/>
      <c r="GI417" s="232"/>
      <c r="GJ417" s="232"/>
      <c r="GK417" s="232"/>
      <c r="GL417" s="232"/>
      <c r="GM417" s="232"/>
      <c r="GN417" s="232"/>
      <c r="GO417" s="232"/>
      <c r="GP417" s="232"/>
      <c r="GQ417" s="232"/>
      <c r="GR417" s="232"/>
      <c r="GS417" s="232"/>
      <c r="GT417" s="232"/>
      <c r="GU417" s="232"/>
      <c r="GV417" s="232"/>
      <c r="GW417" s="232"/>
      <c r="GX417" s="232"/>
      <c r="GY417" s="232"/>
      <c r="GZ417" s="232"/>
      <c r="HA417" s="232"/>
      <c r="HB417" s="232"/>
      <c r="HC417" s="232"/>
      <c r="HD417" s="232"/>
      <c r="HE417" s="232"/>
      <c r="HF417" s="232"/>
      <c r="HG417" s="232"/>
      <c r="HH417" s="232"/>
      <c r="HI417" s="232"/>
      <c r="HJ417" s="232"/>
      <c r="HK417" s="232"/>
      <c r="HL417" s="232"/>
      <c r="HM417" s="232"/>
      <c r="HN417" s="232"/>
      <c r="HO417" s="232"/>
      <c r="HP417" s="232"/>
      <c r="HQ417" s="232"/>
      <c r="HR417" s="232"/>
      <c r="HS417" s="232"/>
      <c r="HT417" s="232"/>
      <c r="HU417" s="232"/>
      <c r="HV417" s="232"/>
      <c r="HW417" s="232"/>
      <c r="HX417" s="232"/>
      <c r="HY417" s="232"/>
      <c r="HZ417" s="232"/>
    </row>
    <row r="418" spans="1:234" s="232" customFormat="1" ht="10.5" customHeight="1" thickBot="1">
      <c r="A418" s="473"/>
      <c r="B418" s="474"/>
      <c r="C418" s="297">
        <f>SUM(C403:C416)</f>
        <v>464</v>
      </c>
      <c r="D418" s="288">
        <f>SUM(D403:D416)</f>
        <v>339</v>
      </c>
      <c r="E418" s="233">
        <f aca="true" t="shared" si="130" ref="E418:J418">SUM(E403:E416)</f>
        <v>12</v>
      </c>
      <c r="F418" s="233">
        <f t="shared" si="130"/>
        <v>49</v>
      </c>
      <c r="G418" s="233">
        <f t="shared" si="130"/>
        <v>48</v>
      </c>
      <c r="H418" s="233">
        <f t="shared" si="130"/>
        <v>2</v>
      </c>
      <c r="I418" s="233">
        <f t="shared" si="130"/>
        <v>14</v>
      </c>
      <c r="J418" s="233">
        <f t="shared" si="130"/>
        <v>0</v>
      </c>
      <c r="K418" s="234"/>
      <c r="L418" s="235"/>
      <c r="M418" s="236"/>
      <c r="N418" s="237"/>
      <c r="O418" s="477"/>
      <c r="P418" s="478"/>
      <c r="Q418" s="316">
        <f>IF(C418=0,"",Q417/C418*60)</f>
        <v>12.09051724137931</v>
      </c>
      <c r="R418" s="239"/>
      <c r="S418" s="239"/>
      <c r="T418" s="240"/>
      <c r="U418" s="240"/>
      <c r="V418" s="235"/>
      <c r="W418" s="234"/>
      <c r="X418" s="237"/>
      <c r="Y418" s="241"/>
      <c r="Z418" s="314">
        <f>SUM(Z403:Z416)</f>
        <v>17.7</v>
      </c>
      <c r="AA418" s="315">
        <f>SUM(AA403:AA416)</f>
        <v>4</v>
      </c>
      <c r="AB418" s="288">
        <f>SUM(AB403:AB416)</f>
        <v>326</v>
      </c>
      <c r="AC418" s="288">
        <f aca="true" t="shared" si="131" ref="AC418:AI418">SUM(AC403:AC416)</f>
        <v>134</v>
      </c>
      <c r="AD418" s="288">
        <f t="shared" si="131"/>
        <v>0</v>
      </c>
      <c r="AE418" s="288">
        <f t="shared" si="131"/>
        <v>0</v>
      </c>
      <c r="AF418" s="288">
        <f t="shared" si="131"/>
        <v>0</v>
      </c>
      <c r="AG418" s="288">
        <f t="shared" si="131"/>
        <v>0</v>
      </c>
      <c r="AH418" s="288">
        <f t="shared" si="131"/>
        <v>4</v>
      </c>
      <c r="AI418" s="449">
        <f t="shared" si="131"/>
        <v>0</v>
      </c>
      <c r="AJ418" s="235"/>
      <c r="AK418" s="241"/>
      <c r="AL418" s="314"/>
      <c r="AM418" s="343"/>
      <c r="AN418" s="343"/>
      <c r="AO418" s="315"/>
      <c r="AP418" s="344">
        <v>1</v>
      </c>
      <c r="AQ418" s="368"/>
      <c r="AR418" s="242"/>
      <c r="AS418" s="242"/>
      <c r="AT418" s="242"/>
      <c r="AU418" s="242"/>
      <c r="AV418" s="242"/>
      <c r="AW418" s="242"/>
      <c r="AX418" s="242"/>
      <c r="AY418" s="242"/>
      <c r="AZ418" s="242"/>
      <c r="BA418" s="242"/>
      <c r="BB418" s="242"/>
      <c r="BC418" s="242"/>
      <c r="BD418" s="242"/>
      <c r="BE418" s="242"/>
      <c r="BF418" s="242"/>
      <c r="BG418" s="242"/>
      <c r="BH418" s="242"/>
      <c r="BI418" s="242"/>
      <c r="BJ418" s="242"/>
      <c r="BK418" s="242"/>
      <c r="BL418" s="242"/>
      <c r="BM418" s="242"/>
      <c r="BN418" s="242"/>
      <c r="BO418" s="242"/>
      <c r="BP418" s="242"/>
      <c r="BQ418" s="242"/>
      <c r="BR418" s="242"/>
      <c r="BS418" s="242"/>
      <c r="BT418" s="242"/>
      <c r="BU418" s="242"/>
      <c r="BV418" s="242"/>
      <c r="BW418" s="242"/>
      <c r="BX418" s="242"/>
      <c r="BY418" s="242"/>
      <c r="BZ418" s="242"/>
      <c r="CA418" s="242"/>
      <c r="CB418" s="242"/>
      <c r="CC418" s="242"/>
      <c r="CD418" s="242"/>
      <c r="CE418" s="242"/>
      <c r="CF418" s="242"/>
      <c r="CG418" s="242"/>
      <c r="CH418" s="242"/>
      <c r="CI418" s="242"/>
      <c r="CJ418" s="242"/>
      <c r="CK418" s="242"/>
      <c r="CL418" s="242"/>
      <c r="CM418" s="242"/>
      <c r="CN418" s="242"/>
      <c r="CO418" s="242"/>
      <c r="CP418" s="242"/>
      <c r="CQ418" s="242"/>
      <c r="CR418" s="242"/>
      <c r="CS418" s="242"/>
      <c r="CT418" s="242"/>
      <c r="CU418" s="242"/>
      <c r="CV418" s="242"/>
      <c r="CW418" s="242"/>
      <c r="CX418" s="242"/>
      <c r="CY418" s="242"/>
      <c r="CZ418" s="242"/>
      <c r="DA418" s="242"/>
      <c r="DB418" s="242"/>
      <c r="DC418" s="242"/>
      <c r="DD418" s="242"/>
      <c r="DE418" s="242"/>
      <c r="DF418" s="242"/>
      <c r="DG418" s="242"/>
      <c r="DH418" s="242"/>
      <c r="DI418" s="242"/>
      <c r="DJ418" s="242"/>
      <c r="DK418" s="242"/>
      <c r="DL418" s="242"/>
      <c r="DM418" s="242"/>
      <c r="DN418" s="242"/>
      <c r="DO418" s="242"/>
      <c r="DP418" s="242"/>
      <c r="DQ418" s="242"/>
      <c r="DR418" s="242"/>
      <c r="DS418" s="242"/>
      <c r="DT418" s="242"/>
      <c r="DU418" s="242"/>
      <c r="DV418" s="242"/>
      <c r="DW418" s="242"/>
      <c r="DX418" s="242"/>
      <c r="DY418" s="242"/>
      <c r="DZ418" s="242"/>
      <c r="EA418" s="242"/>
      <c r="EB418" s="242"/>
      <c r="EC418" s="242"/>
      <c r="ED418" s="242"/>
      <c r="EE418" s="242"/>
      <c r="EF418" s="242"/>
      <c r="EG418" s="242"/>
      <c r="EH418" s="242"/>
      <c r="EI418" s="242"/>
      <c r="EJ418" s="242"/>
      <c r="EK418" s="242"/>
      <c r="EL418" s="242"/>
      <c r="EM418" s="242"/>
      <c r="EN418" s="242"/>
      <c r="EO418" s="242"/>
      <c r="EP418" s="242"/>
      <c r="EQ418" s="242"/>
      <c r="ER418" s="242"/>
      <c r="ES418" s="242"/>
      <c r="ET418" s="242"/>
      <c r="EU418" s="242"/>
      <c r="EV418" s="242"/>
      <c r="EW418" s="242"/>
      <c r="EX418" s="242"/>
      <c r="EY418" s="242"/>
      <c r="EZ418" s="242"/>
      <c r="FA418" s="242"/>
      <c r="FB418" s="242"/>
      <c r="FC418" s="242"/>
      <c r="FD418" s="242"/>
      <c r="FE418" s="242"/>
      <c r="FF418" s="242"/>
      <c r="FG418" s="242"/>
      <c r="FH418" s="242"/>
      <c r="FI418" s="242"/>
      <c r="FJ418" s="242"/>
      <c r="FK418" s="242"/>
      <c r="FL418" s="242"/>
      <c r="FM418" s="242"/>
      <c r="FN418" s="242"/>
      <c r="FO418" s="242"/>
      <c r="FP418" s="242"/>
      <c r="FQ418" s="242"/>
      <c r="FR418" s="242"/>
      <c r="FS418" s="242"/>
      <c r="FT418" s="242"/>
      <c r="FU418" s="242"/>
      <c r="FV418" s="242"/>
      <c r="FW418" s="242"/>
      <c r="FX418" s="242"/>
      <c r="FY418" s="242"/>
      <c r="FZ418" s="242"/>
      <c r="GA418" s="242"/>
      <c r="GB418" s="242"/>
      <c r="GC418" s="242"/>
      <c r="GD418" s="242"/>
      <c r="GE418" s="242"/>
      <c r="GF418" s="242"/>
      <c r="GG418" s="242"/>
      <c r="GH418" s="242"/>
      <c r="GI418" s="242"/>
      <c r="GJ418" s="242"/>
      <c r="GK418" s="242"/>
      <c r="GL418" s="242"/>
      <c r="GM418" s="242"/>
      <c r="GN418" s="242"/>
      <c r="GO418" s="242"/>
      <c r="GP418" s="242"/>
      <c r="GQ418" s="242"/>
      <c r="GR418" s="242"/>
      <c r="GS418" s="242"/>
      <c r="GT418" s="242"/>
      <c r="GU418" s="242"/>
      <c r="GV418" s="242"/>
      <c r="GW418" s="242"/>
      <c r="GX418" s="242"/>
      <c r="GY418" s="242"/>
      <c r="GZ418" s="242"/>
      <c r="HA418" s="242"/>
      <c r="HB418" s="242"/>
      <c r="HC418" s="242"/>
      <c r="HD418" s="242"/>
      <c r="HE418" s="242"/>
      <c r="HF418" s="242"/>
      <c r="HG418" s="242"/>
      <c r="HH418" s="242"/>
      <c r="HI418" s="242"/>
      <c r="HJ418" s="242"/>
      <c r="HK418" s="242"/>
      <c r="HL418" s="242"/>
      <c r="HM418" s="242"/>
      <c r="HN418" s="242"/>
      <c r="HO418" s="242"/>
      <c r="HP418" s="242"/>
      <c r="HQ418" s="242"/>
      <c r="HR418" s="242"/>
      <c r="HS418" s="242"/>
      <c r="HT418" s="242"/>
      <c r="HU418" s="242"/>
      <c r="HV418" s="242"/>
      <c r="HW418" s="242"/>
      <c r="HX418" s="242"/>
      <c r="HY418" s="242"/>
      <c r="HZ418" s="242"/>
    </row>
    <row r="419" spans="1:234" s="242" customFormat="1" ht="10.5" customHeight="1" thickBot="1">
      <c r="A419" s="469" t="s">
        <v>51</v>
      </c>
      <c r="B419" s="470">
        <f>B415+1</f>
        <v>38838</v>
      </c>
      <c r="C419" s="293">
        <f>SUM(D419:J420)</f>
        <v>0</v>
      </c>
      <c r="D419" s="284"/>
      <c r="E419" s="80"/>
      <c r="F419" s="80"/>
      <c r="G419" s="80"/>
      <c r="H419" s="80"/>
      <c r="I419" s="80"/>
      <c r="J419" s="81"/>
      <c r="K419" s="28"/>
      <c r="L419" s="30"/>
      <c r="M419" s="82"/>
      <c r="N419" s="83"/>
      <c r="O419" s="214"/>
      <c r="P419" s="223"/>
      <c r="Q419" s="318">
        <f>SUM(R419:R420,T419:T420)+SUM(S419:S420)*1.5+SUM(U419:U420)/3+SUM(V419:V420)*0.6</f>
        <v>0</v>
      </c>
      <c r="R419" s="70"/>
      <c r="S419" s="70"/>
      <c r="T419" s="29"/>
      <c r="U419" s="29"/>
      <c r="V419" s="30"/>
      <c r="W419" s="28"/>
      <c r="X419" s="83"/>
      <c r="Y419" s="140"/>
      <c r="Z419" s="185"/>
      <c r="AA419" s="34"/>
      <c r="AB419" s="32"/>
      <c r="AC419" s="33"/>
      <c r="AD419" s="33"/>
      <c r="AE419" s="33"/>
      <c r="AF419" s="33"/>
      <c r="AG419" s="33"/>
      <c r="AH419" s="33"/>
      <c r="AI419" s="34"/>
      <c r="AJ419" s="30"/>
      <c r="AK419" s="180" t="s">
        <v>99</v>
      </c>
      <c r="AL419" s="185"/>
      <c r="AM419" s="33"/>
      <c r="AN419" s="351"/>
      <c r="AO419" s="34"/>
      <c r="AP419" s="352"/>
      <c r="AQ419" s="489" t="s">
        <v>294</v>
      </c>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59"/>
      <c r="EE419" s="59"/>
      <c r="EF419" s="59"/>
      <c r="EG419" s="59"/>
      <c r="EH419" s="59"/>
      <c r="EI419" s="59"/>
      <c r="EJ419" s="59"/>
      <c r="EK419" s="59"/>
      <c r="EL419" s="59"/>
      <c r="EM419" s="59"/>
      <c r="EN419" s="59"/>
      <c r="EO419" s="59"/>
      <c r="EP419" s="59"/>
      <c r="EQ419" s="59"/>
      <c r="ER419" s="59"/>
      <c r="ES419" s="59"/>
      <c r="ET419" s="59"/>
      <c r="EU419" s="59"/>
      <c r="EV419" s="59"/>
      <c r="EW419" s="59"/>
      <c r="EX419" s="59"/>
      <c r="EY419" s="59"/>
      <c r="EZ419" s="59"/>
      <c r="FA419" s="59"/>
      <c r="FB419" s="59"/>
      <c r="FC419" s="59"/>
      <c r="FD419" s="59"/>
      <c r="FE419" s="59"/>
      <c r="FF419" s="59"/>
      <c r="FG419" s="59"/>
      <c r="FH419" s="59"/>
      <c r="FI419" s="59"/>
      <c r="FJ419" s="59"/>
      <c r="FK419" s="59"/>
      <c r="FL419" s="59"/>
      <c r="FM419" s="59"/>
      <c r="FN419" s="59"/>
      <c r="FO419" s="59"/>
      <c r="FP419" s="59"/>
      <c r="FQ419" s="59"/>
      <c r="FR419" s="59"/>
      <c r="FS419" s="59"/>
      <c r="FT419" s="59"/>
      <c r="FU419" s="59"/>
      <c r="FV419" s="59"/>
      <c r="FW419" s="59"/>
      <c r="FX419" s="59"/>
      <c r="FY419" s="59"/>
      <c r="FZ419" s="59"/>
      <c r="GA419" s="59"/>
      <c r="GB419" s="59"/>
      <c r="GC419" s="59"/>
      <c r="GD419" s="59"/>
      <c r="GE419" s="59"/>
      <c r="GF419" s="59"/>
      <c r="GG419" s="59"/>
      <c r="GH419" s="59"/>
      <c r="GI419" s="59"/>
      <c r="GJ419" s="59"/>
      <c r="GK419" s="59"/>
      <c r="GL419" s="59"/>
      <c r="GM419" s="59"/>
      <c r="GN419" s="59"/>
      <c r="GO419" s="59"/>
      <c r="GP419" s="59"/>
      <c r="GQ419" s="59"/>
      <c r="GR419" s="59"/>
      <c r="GS419" s="59"/>
      <c r="GT419" s="59"/>
      <c r="GU419" s="59"/>
      <c r="GV419" s="59"/>
      <c r="GW419" s="59"/>
      <c r="GX419" s="59"/>
      <c r="GY419" s="59"/>
      <c r="GZ419" s="59"/>
      <c r="HA419" s="59"/>
      <c r="HB419" s="59"/>
      <c r="HC419" s="59"/>
      <c r="HD419" s="59"/>
      <c r="HE419" s="59"/>
      <c r="HF419" s="59"/>
      <c r="HG419" s="59"/>
      <c r="HH419" s="59"/>
      <c r="HI419" s="59"/>
      <c r="HJ419" s="59"/>
      <c r="HK419" s="59"/>
      <c r="HL419" s="59"/>
      <c r="HM419" s="59"/>
      <c r="HN419" s="59"/>
      <c r="HO419" s="59"/>
      <c r="HP419" s="59"/>
      <c r="HQ419" s="59"/>
      <c r="HR419" s="59"/>
      <c r="HS419" s="59"/>
      <c r="HT419" s="59"/>
      <c r="HU419" s="59"/>
      <c r="HV419" s="59"/>
      <c r="HW419" s="59"/>
      <c r="HX419" s="59"/>
      <c r="HY419" s="59"/>
      <c r="HZ419" s="59"/>
    </row>
    <row r="420" spans="1:234" ht="10.5" customHeight="1">
      <c r="A420" s="467"/>
      <c r="B420" s="468"/>
      <c r="C420" s="292"/>
      <c r="D420" s="283"/>
      <c r="E420" s="87"/>
      <c r="F420" s="87"/>
      <c r="G420" s="87"/>
      <c r="H420" s="87"/>
      <c r="I420" s="87"/>
      <c r="J420" s="88"/>
      <c r="K420" s="89"/>
      <c r="L420" s="90"/>
      <c r="M420" s="91"/>
      <c r="N420" s="92"/>
      <c r="O420" s="215"/>
      <c r="P420" s="224"/>
      <c r="Q420" s="319"/>
      <c r="R420" s="93"/>
      <c r="S420" s="93"/>
      <c r="T420" s="94"/>
      <c r="U420" s="94"/>
      <c r="V420" s="90"/>
      <c r="W420" s="89"/>
      <c r="X420" s="92"/>
      <c r="Y420" s="182"/>
      <c r="Z420" s="184"/>
      <c r="AA420" s="306"/>
      <c r="AB420" s="442"/>
      <c r="AC420" s="349"/>
      <c r="AD420" s="349"/>
      <c r="AE420" s="349"/>
      <c r="AF420" s="349"/>
      <c r="AG420" s="349"/>
      <c r="AH420" s="349"/>
      <c r="AI420" s="306"/>
      <c r="AJ420" s="90">
        <v>11</v>
      </c>
      <c r="AK420" s="182"/>
      <c r="AL420" s="184"/>
      <c r="AM420" s="349"/>
      <c r="AN420" s="349"/>
      <c r="AO420" s="306"/>
      <c r="AP420" s="350"/>
      <c r="AQ420" s="490"/>
      <c r="AR420" s="95"/>
      <c r="AS420" s="95"/>
      <c r="AT420" s="95"/>
      <c r="AU420" s="95"/>
      <c r="AV420" s="95"/>
      <c r="AW420" s="95"/>
      <c r="AX420" s="95"/>
      <c r="AY420" s="95"/>
      <c r="AZ420" s="95"/>
      <c r="BA420" s="95"/>
      <c r="BB420" s="95"/>
      <c r="BC420" s="95"/>
      <c r="BD420" s="95"/>
      <c r="BE420" s="95"/>
      <c r="BF420" s="95"/>
      <c r="BG420" s="95"/>
      <c r="BH420" s="95"/>
      <c r="BI420" s="95"/>
      <c r="BJ420" s="95"/>
      <c r="BK420" s="95"/>
      <c r="BL420" s="95"/>
      <c r="BM420" s="95"/>
      <c r="BN420" s="95"/>
      <c r="BO420" s="95"/>
      <c r="BP420" s="95"/>
      <c r="BQ420" s="95"/>
      <c r="BR420" s="95"/>
      <c r="BS420" s="95"/>
      <c r="BT420" s="95"/>
      <c r="BU420" s="95"/>
      <c r="BV420" s="95"/>
      <c r="BW420" s="95"/>
      <c r="BX420" s="95"/>
      <c r="BY420" s="95"/>
      <c r="BZ420" s="95"/>
      <c r="CA420" s="95"/>
      <c r="CB420" s="95"/>
      <c r="CC420" s="95"/>
      <c r="CD420" s="95"/>
      <c r="CE420" s="95"/>
      <c r="CF420" s="95"/>
      <c r="CG420" s="95"/>
      <c r="CH420" s="95"/>
      <c r="CI420" s="95"/>
      <c r="CJ420" s="95"/>
      <c r="CK420" s="95"/>
      <c r="CL420" s="95"/>
      <c r="CM420" s="95"/>
      <c r="CN420" s="95"/>
      <c r="CO420" s="95"/>
      <c r="CP420" s="95"/>
      <c r="CQ420" s="95"/>
      <c r="CR420" s="95"/>
      <c r="CS420" s="95"/>
      <c r="CT420" s="95"/>
      <c r="CU420" s="95"/>
      <c r="CV420" s="95"/>
      <c r="CW420" s="95"/>
      <c r="CX420" s="95"/>
      <c r="CY420" s="95"/>
      <c r="CZ420" s="95"/>
      <c r="DA420" s="95"/>
      <c r="DB420" s="95"/>
      <c r="DC420" s="95"/>
      <c r="DD420" s="95"/>
      <c r="DE420" s="95"/>
      <c r="DF420" s="95"/>
      <c r="DG420" s="95"/>
      <c r="DH420" s="95"/>
      <c r="DI420" s="95"/>
      <c r="DJ420" s="95"/>
      <c r="DK420" s="95"/>
      <c r="DL420" s="95"/>
      <c r="DM420" s="95"/>
      <c r="DN420" s="95"/>
      <c r="DO420" s="95"/>
      <c r="DP420" s="95"/>
      <c r="DQ420" s="95"/>
      <c r="DR420" s="95"/>
      <c r="DS420" s="95"/>
      <c r="DT420" s="95"/>
      <c r="DU420" s="95"/>
      <c r="DV420" s="95"/>
      <c r="DW420" s="95"/>
      <c r="DX420" s="95"/>
      <c r="DY420" s="95"/>
      <c r="DZ420" s="95"/>
      <c r="EA420" s="95"/>
      <c r="EB420" s="95"/>
      <c r="EC420" s="95"/>
      <c r="ED420" s="95"/>
      <c r="EE420" s="95"/>
      <c r="EF420" s="95"/>
      <c r="EG420" s="95"/>
      <c r="EH420" s="95"/>
      <c r="EI420" s="95"/>
      <c r="EJ420" s="95"/>
      <c r="EK420" s="95"/>
      <c r="EL420" s="95"/>
      <c r="EM420" s="95"/>
      <c r="EN420" s="95"/>
      <c r="EO420" s="95"/>
      <c r="EP420" s="95"/>
      <c r="EQ420" s="95"/>
      <c r="ER420" s="95"/>
      <c r="ES420" s="95"/>
      <c r="ET420" s="95"/>
      <c r="EU420" s="95"/>
      <c r="EV420" s="95"/>
      <c r="EW420" s="95"/>
      <c r="EX420" s="95"/>
      <c r="EY420" s="95"/>
      <c r="EZ420" s="95"/>
      <c r="FA420" s="95"/>
      <c r="FB420" s="95"/>
      <c r="FC420" s="95"/>
      <c r="FD420" s="95"/>
      <c r="FE420" s="95"/>
      <c r="FF420" s="95"/>
      <c r="FG420" s="95"/>
      <c r="FH420" s="95"/>
      <c r="FI420" s="95"/>
      <c r="FJ420" s="95"/>
      <c r="FK420" s="95"/>
      <c r="FL420" s="95"/>
      <c r="FM420" s="95"/>
      <c r="FN420" s="95"/>
      <c r="FO420" s="95"/>
      <c r="FP420" s="95"/>
      <c r="FQ420" s="95"/>
      <c r="FR420" s="95"/>
      <c r="FS420" s="95"/>
      <c r="FT420" s="95"/>
      <c r="FU420" s="95"/>
      <c r="FV420" s="95"/>
      <c r="FW420" s="95"/>
      <c r="FX420" s="95"/>
      <c r="FY420" s="95"/>
      <c r="FZ420" s="95"/>
      <c r="GA420" s="95"/>
      <c r="GB420" s="95"/>
      <c r="GC420" s="95"/>
      <c r="GD420" s="95"/>
      <c r="GE420" s="95"/>
      <c r="GF420" s="95"/>
      <c r="GG420" s="95"/>
      <c r="GH420" s="95"/>
      <c r="GI420" s="95"/>
      <c r="GJ420" s="95"/>
      <c r="GK420" s="95"/>
      <c r="GL420" s="95"/>
      <c r="GM420" s="95"/>
      <c r="GN420" s="95"/>
      <c r="GO420" s="95"/>
      <c r="GP420" s="95"/>
      <c r="GQ420" s="95"/>
      <c r="GR420" s="95"/>
      <c r="GS420" s="95"/>
      <c r="GT420" s="95"/>
      <c r="GU420" s="95"/>
      <c r="GV420" s="95"/>
      <c r="GW420" s="95"/>
      <c r="GX420" s="95"/>
      <c r="GY420" s="95"/>
      <c r="GZ420" s="95"/>
      <c r="HA420" s="95"/>
      <c r="HB420" s="95"/>
      <c r="HC420" s="95"/>
      <c r="HD420" s="95"/>
      <c r="HE420" s="95"/>
      <c r="HF420" s="95"/>
      <c r="HG420" s="95"/>
      <c r="HH420" s="95"/>
      <c r="HI420" s="95"/>
      <c r="HJ420" s="95"/>
      <c r="HK420" s="95"/>
      <c r="HL420" s="95"/>
      <c r="HM420" s="95"/>
      <c r="HN420" s="95"/>
      <c r="HO420" s="95"/>
      <c r="HP420" s="95"/>
      <c r="HQ420" s="95"/>
      <c r="HR420" s="95"/>
      <c r="HS420" s="95"/>
      <c r="HT420" s="95"/>
      <c r="HU420" s="95"/>
      <c r="HV420" s="95"/>
      <c r="HW420" s="95"/>
      <c r="HX420" s="95"/>
      <c r="HY420" s="95"/>
      <c r="HZ420" s="95"/>
    </row>
    <row r="421" spans="1:234" s="95" customFormat="1" ht="10.5" customHeight="1">
      <c r="A421" s="463" t="s">
        <v>59</v>
      </c>
      <c r="B421" s="465">
        <f>B419+1</f>
        <v>38839</v>
      </c>
      <c r="C421" s="293">
        <f>SUM(D421:J422)</f>
        <v>111</v>
      </c>
      <c r="D421" s="284">
        <v>20</v>
      </c>
      <c r="E421" s="80"/>
      <c r="F421" s="80"/>
      <c r="G421" s="80"/>
      <c r="H421" s="80"/>
      <c r="I421" s="80"/>
      <c r="J421" s="81"/>
      <c r="K421" s="28" t="s">
        <v>31</v>
      </c>
      <c r="L421" s="30">
        <v>9</v>
      </c>
      <c r="M421" s="82" t="s">
        <v>100</v>
      </c>
      <c r="N421" s="83">
        <v>11</v>
      </c>
      <c r="O421" s="211" t="s">
        <v>207</v>
      </c>
      <c r="P421" s="221"/>
      <c r="Q421" s="318">
        <f>SUM(R421:R422,T421:T422)+SUM(S421:S422)*1.5+SUM(U421:U422)/3+SUM(V421:V422)*0.6</f>
        <v>21</v>
      </c>
      <c r="R421" s="70"/>
      <c r="S421" s="70"/>
      <c r="T421" s="29">
        <v>4</v>
      </c>
      <c r="U421" s="29"/>
      <c r="V421" s="30"/>
      <c r="W421" s="28"/>
      <c r="X421" s="83"/>
      <c r="Y421" s="140"/>
      <c r="Z421" s="185"/>
      <c r="AA421" s="34"/>
      <c r="AB421" s="32">
        <v>20</v>
      </c>
      <c r="AC421" s="33"/>
      <c r="AD421" s="33"/>
      <c r="AE421" s="33"/>
      <c r="AF421" s="33"/>
      <c r="AG421" s="33"/>
      <c r="AH421" s="33"/>
      <c r="AI421" s="34"/>
      <c r="AJ421" s="30"/>
      <c r="AK421" s="180">
        <v>49</v>
      </c>
      <c r="AL421" s="185">
        <v>81</v>
      </c>
      <c r="AM421" s="33">
        <v>71</v>
      </c>
      <c r="AN421" s="33">
        <v>72</v>
      </c>
      <c r="AO421" s="34">
        <f>AN421-AK421</f>
        <v>23</v>
      </c>
      <c r="AP421" s="352"/>
      <c r="AQ421" s="491" t="s">
        <v>293</v>
      </c>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c r="EA421" s="59"/>
      <c r="EB421" s="59"/>
      <c r="EC421" s="59"/>
      <c r="ED421" s="59"/>
      <c r="EE421" s="59"/>
      <c r="EF421" s="59"/>
      <c r="EG421" s="59"/>
      <c r="EH421" s="59"/>
      <c r="EI421" s="59"/>
      <c r="EJ421" s="59"/>
      <c r="EK421" s="59"/>
      <c r="EL421" s="59"/>
      <c r="EM421" s="59"/>
      <c r="EN421" s="59"/>
      <c r="EO421" s="59"/>
      <c r="EP421" s="59"/>
      <c r="EQ421" s="59"/>
      <c r="ER421" s="59"/>
      <c r="ES421" s="59"/>
      <c r="ET421" s="59"/>
      <c r="EU421" s="59"/>
      <c r="EV421" s="59"/>
      <c r="EW421" s="59"/>
      <c r="EX421" s="59"/>
      <c r="EY421" s="59"/>
      <c r="EZ421" s="59"/>
      <c r="FA421" s="59"/>
      <c r="FB421" s="59"/>
      <c r="FC421" s="59"/>
      <c r="FD421" s="59"/>
      <c r="FE421" s="59"/>
      <c r="FF421" s="59"/>
      <c r="FG421" s="59"/>
      <c r="FH421" s="59"/>
      <c r="FI421" s="59"/>
      <c r="FJ421" s="59"/>
      <c r="FK421" s="59"/>
      <c r="FL421" s="59"/>
      <c r="FM421" s="59"/>
      <c r="FN421" s="59"/>
      <c r="FO421" s="59"/>
      <c r="FP421" s="59"/>
      <c r="FQ421" s="59"/>
      <c r="FR421" s="59"/>
      <c r="FS421" s="59"/>
      <c r="FT421" s="59"/>
      <c r="FU421" s="59"/>
      <c r="FV421" s="59"/>
      <c r="FW421" s="59"/>
      <c r="FX421" s="59"/>
      <c r="FY421" s="59"/>
      <c r="FZ421" s="59"/>
      <c r="GA421" s="59"/>
      <c r="GB421" s="59"/>
      <c r="GC421" s="59"/>
      <c r="GD421" s="59"/>
      <c r="GE421" s="59"/>
      <c r="GF421" s="59"/>
      <c r="GG421" s="59"/>
      <c r="GH421" s="59"/>
      <c r="GI421" s="59"/>
      <c r="GJ421" s="59"/>
      <c r="GK421" s="59"/>
      <c r="GL421" s="59"/>
      <c r="GM421" s="59"/>
      <c r="GN421" s="59"/>
      <c r="GO421" s="59"/>
      <c r="GP421" s="59"/>
      <c r="GQ421" s="59"/>
      <c r="GR421" s="59"/>
      <c r="GS421" s="59"/>
      <c r="GT421" s="59"/>
      <c r="GU421" s="59"/>
      <c r="GV421" s="59"/>
      <c r="GW421" s="59"/>
      <c r="GX421" s="59"/>
      <c r="GY421" s="59"/>
      <c r="GZ421" s="59"/>
      <c r="HA421" s="59"/>
      <c r="HB421" s="59"/>
      <c r="HC421" s="59"/>
      <c r="HD421" s="59"/>
      <c r="HE421" s="59"/>
      <c r="HF421" s="59"/>
      <c r="HG421" s="59"/>
      <c r="HH421" s="59"/>
      <c r="HI421" s="59"/>
      <c r="HJ421" s="59"/>
      <c r="HK421" s="59"/>
      <c r="HL421" s="59"/>
      <c r="HM421" s="59"/>
      <c r="HN421" s="59"/>
      <c r="HO421" s="59"/>
      <c r="HP421" s="59"/>
      <c r="HQ421" s="59"/>
      <c r="HR421" s="59"/>
      <c r="HS421" s="59"/>
      <c r="HT421" s="59"/>
      <c r="HU421" s="59"/>
      <c r="HV421" s="59"/>
      <c r="HW421" s="59"/>
      <c r="HX421" s="59"/>
      <c r="HY421" s="59"/>
      <c r="HZ421" s="59"/>
    </row>
    <row r="422" spans="1:234" ht="10.5" customHeight="1">
      <c r="A422" s="467"/>
      <c r="B422" s="468"/>
      <c r="C422" s="292"/>
      <c r="D422" s="283">
        <v>91</v>
      </c>
      <c r="E422" s="87"/>
      <c r="F422" s="87"/>
      <c r="G422" s="87"/>
      <c r="H422" s="87"/>
      <c r="I422" s="87"/>
      <c r="J422" s="88"/>
      <c r="K422" s="89" t="s">
        <v>31</v>
      </c>
      <c r="L422" s="90">
        <v>9</v>
      </c>
      <c r="M422" s="91" t="s">
        <v>97</v>
      </c>
      <c r="N422" s="92">
        <v>17</v>
      </c>
      <c r="O422" s="212" t="s">
        <v>29</v>
      </c>
      <c r="P422" s="222"/>
      <c r="Q422" s="319"/>
      <c r="R422" s="93"/>
      <c r="S422" s="93"/>
      <c r="T422" s="94">
        <v>17</v>
      </c>
      <c r="U422" s="94"/>
      <c r="V422" s="90"/>
      <c r="W422" s="89">
        <v>122</v>
      </c>
      <c r="X422" s="92"/>
      <c r="Y422" s="182"/>
      <c r="Z422" s="184"/>
      <c r="AA422" s="306"/>
      <c r="AB422" s="442">
        <v>91</v>
      </c>
      <c r="AC422" s="349"/>
      <c r="AD422" s="349"/>
      <c r="AE422" s="349"/>
      <c r="AF422" s="349"/>
      <c r="AG422" s="349"/>
      <c r="AH422" s="349"/>
      <c r="AI422" s="306"/>
      <c r="AJ422" s="90">
        <v>7</v>
      </c>
      <c r="AK422" s="182"/>
      <c r="AL422" s="184"/>
      <c r="AM422" s="349"/>
      <c r="AN422" s="349"/>
      <c r="AO422" s="306"/>
      <c r="AP422" s="350"/>
      <c r="AQ422" s="490"/>
      <c r="AR422" s="95"/>
      <c r="AS422" s="95"/>
      <c r="AT422" s="95"/>
      <c r="AU422" s="95"/>
      <c r="AV422" s="95"/>
      <c r="AW422" s="95"/>
      <c r="AX422" s="95"/>
      <c r="AY422" s="95"/>
      <c r="AZ422" s="95"/>
      <c r="BA422" s="95"/>
      <c r="BB422" s="95"/>
      <c r="BC422" s="95"/>
      <c r="BD422" s="95"/>
      <c r="BE422" s="95"/>
      <c r="BF422" s="95"/>
      <c r="BG422" s="95"/>
      <c r="BH422" s="95"/>
      <c r="BI422" s="95"/>
      <c r="BJ422" s="95"/>
      <c r="BK422" s="95"/>
      <c r="BL422" s="95"/>
      <c r="BM422" s="95"/>
      <c r="BN422" s="95"/>
      <c r="BO422" s="95"/>
      <c r="BP422" s="95"/>
      <c r="BQ422" s="95"/>
      <c r="BR422" s="95"/>
      <c r="BS422" s="95"/>
      <c r="BT422" s="95"/>
      <c r="BU422" s="95"/>
      <c r="BV422" s="95"/>
      <c r="BW422" s="95"/>
      <c r="BX422" s="95"/>
      <c r="BY422" s="95"/>
      <c r="BZ422" s="95"/>
      <c r="CA422" s="95"/>
      <c r="CB422" s="95"/>
      <c r="CC422" s="95"/>
      <c r="CD422" s="95"/>
      <c r="CE422" s="95"/>
      <c r="CF422" s="95"/>
      <c r="CG422" s="95"/>
      <c r="CH422" s="95"/>
      <c r="CI422" s="95"/>
      <c r="CJ422" s="95"/>
      <c r="CK422" s="95"/>
      <c r="CL422" s="95"/>
      <c r="CM422" s="95"/>
      <c r="CN422" s="95"/>
      <c r="CO422" s="95"/>
      <c r="CP422" s="95"/>
      <c r="CQ422" s="95"/>
      <c r="CR422" s="95"/>
      <c r="CS422" s="95"/>
      <c r="CT422" s="95"/>
      <c r="CU422" s="95"/>
      <c r="CV422" s="95"/>
      <c r="CW422" s="95"/>
      <c r="CX422" s="95"/>
      <c r="CY422" s="95"/>
      <c r="CZ422" s="95"/>
      <c r="DA422" s="95"/>
      <c r="DB422" s="95"/>
      <c r="DC422" s="95"/>
      <c r="DD422" s="95"/>
      <c r="DE422" s="95"/>
      <c r="DF422" s="95"/>
      <c r="DG422" s="95"/>
      <c r="DH422" s="95"/>
      <c r="DI422" s="95"/>
      <c r="DJ422" s="95"/>
      <c r="DK422" s="95"/>
      <c r="DL422" s="95"/>
      <c r="DM422" s="95"/>
      <c r="DN422" s="95"/>
      <c r="DO422" s="95"/>
      <c r="DP422" s="95"/>
      <c r="DQ422" s="95"/>
      <c r="DR422" s="95"/>
      <c r="DS422" s="95"/>
      <c r="DT422" s="95"/>
      <c r="DU422" s="95"/>
      <c r="DV422" s="95"/>
      <c r="DW422" s="95"/>
      <c r="DX422" s="95"/>
      <c r="DY422" s="95"/>
      <c r="DZ422" s="95"/>
      <c r="EA422" s="95"/>
      <c r="EB422" s="95"/>
      <c r="EC422" s="95"/>
      <c r="ED422" s="95"/>
      <c r="EE422" s="95"/>
      <c r="EF422" s="95"/>
      <c r="EG422" s="95"/>
      <c r="EH422" s="95"/>
      <c r="EI422" s="95"/>
      <c r="EJ422" s="95"/>
      <c r="EK422" s="95"/>
      <c r="EL422" s="95"/>
      <c r="EM422" s="95"/>
      <c r="EN422" s="95"/>
      <c r="EO422" s="95"/>
      <c r="EP422" s="95"/>
      <c r="EQ422" s="95"/>
      <c r="ER422" s="95"/>
      <c r="ES422" s="95"/>
      <c r="ET422" s="95"/>
      <c r="EU422" s="95"/>
      <c r="EV422" s="95"/>
      <c r="EW422" s="95"/>
      <c r="EX422" s="95"/>
      <c r="EY422" s="95"/>
      <c r="EZ422" s="95"/>
      <c r="FA422" s="95"/>
      <c r="FB422" s="95"/>
      <c r="FC422" s="95"/>
      <c r="FD422" s="95"/>
      <c r="FE422" s="95"/>
      <c r="FF422" s="95"/>
      <c r="FG422" s="95"/>
      <c r="FH422" s="95"/>
      <c r="FI422" s="95"/>
      <c r="FJ422" s="95"/>
      <c r="FK422" s="95"/>
      <c r="FL422" s="95"/>
      <c r="FM422" s="95"/>
      <c r="FN422" s="95"/>
      <c r="FO422" s="95"/>
      <c r="FP422" s="95"/>
      <c r="FQ422" s="95"/>
      <c r="FR422" s="95"/>
      <c r="FS422" s="95"/>
      <c r="FT422" s="95"/>
      <c r="FU422" s="95"/>
      <c r="FV422" s="95"/>
      <c r="FW422" s="95"/>
      <c r="FX422" s="95"/>
      <c r="FY422" s="95"/>
      <c r="FZ422" s="95"/>
      <c r="GA422" s="95"/>
      <c r="GB422" s="95"/>
      <c r="GC422" s="95"/>
      <c r="GD422" s="95"/>
      <c r="GE422" s="95"/>
      <c r="GF422" s="95"/>
      <c r="GG422" s="95"/>
      <c r="GH422" s="95"/>
      <c r="GI422" s="95"/>
      <c r="GJ422" s="95"/>
      <c r="GK422" s="95"/>
      <c r="GL422" s="95"/>
      <c r="GM422" s="95"/>
      <c r="GN422" s="95"/>
      <c r="GO422" s="95"/>
      <c r="GP422" s="95"/>
      <c r="GQ422" s="95"/>
      <c r="GR422" s="95"/>
      <c r="GS422" s="95"/>
      <c r="GT422" s="95"/>
      <c r="GU422" s="95"/>
      <c r="GV422" s="95"/>
      <c r="GW422" s="95"/>
      <c r="GX422" s="95"/>
      <c r="GY422" s="95"/>
      <c r="GZ422" s="95"/>
      <c r="HA422" s="95"/>
      <c r="HB422" s="95"/>
      <c r="HC422" s="95"/>
      <c r="HD422" s="95"/>
      <c r="HE422" s="95"/>
      <c r="HF422" s="95"/>
      <c r="HG422" s="95"/>
      <c r="HH422" s="95"/>
      <c r="HI422" s="95"/>
      <c r="HJ422" s="95"/>
      <c r="HK422" s="95"/>
      <c r="HL422" s="95"/>
      <c r="HM422" s="95"/>
      <c r="HN422" s="95"/>
      <c r="HO422" s="95"/>
      <c r="HP422" s="95"/>
      <c r="HQ422" s="95"/>
      <c r="HR422" s="95"/>
      <c r="HS422" s="95"/>
      <c r="HT422" s="95"/>
      <c r="HU422" s="95"/>
      <c r="HV422" s="95"/>
      <c r="HW422" s="95"/>
      <c r="HX422" s="95"/>
      <c r="HY422" s="95"/>
      <c r="HZ422" s="95"/>
    </row>
    <row r="423" spans="1:234" s="95" customFormat="1" ht="10.5" customHeight="1">
      <c r="A423" s="463" t="s">
        <v>60</v>
      </c>
      <c r="B423" s="465">
        <f>B421+1</f>
        <v>38840</v>
      </c>
      <c r="C423" s="293">
        <f>SUM(D423:J424)</f>
        <v>20</v>
      </c>
      <c r="D423" s="284"/>
      <c r="E423" s="80"/>
      <c r="F423" s="80"/>
      <c r="G423" s="80"/>
      <c r="H423" s="80"/>
      <c r="I423" s="80"/>
      <c r="J423" s="81"/>
      <c r="K423" s="28"/>
      <c r="L423" s="30"/>
      <c r="M423" s="82"/>
      <c r="N423" s="83"/>
      <c r="O423" s="211"/>
      <c r="P423" s="221"/>
      <c r="Q423" s="318">
        <f>SUM(R423:R424,T423:T424)+SUM(S423:S424)*1.5+SUM(U423:U424)/3+SUM(V423:V424)*0.6</f>
        <v>4</v>
      </c>
      <c r="R423" s="70"/>
      <c r="S423" s="70"/>
      <c r="T423" s="29"/>
      <c r="U423" s="29"/>
      <c r="V423" s="30"/>
      <c r="W423" s="28"/>
      <c r="X423" s="83"/>
      <c r="Y423" s="140"/>
      <c r="Z423" s="185"/>
      <c r="AA423" s="34"/>
      <c r="AB423" s="32"/>
      <c r="AC423" s="33"/>
      <c r="AD423" s="33"/>
      <c r="AE423" s="33"/>
      <c r="AF423" s="33"/>
      <c r="AG423" s="33"/>
      <c r="AH423" s="33"/>
      <c r="AI423" s="34"/>
      <c r="AJ423" s="30"/>
      <c r="AK423" s="180">
        <v>49</v>
      </c>
      <c r="AL423" s="185">
        <v>64</v>
      </c>
      <c r="AM423" s="33">
        <v>59</v>
      </c>
      <c r="AN423" s="33">
        <v>62</v>
      </c>
      <c r="AO423" s="34">
        <f>AN423-AK423</f>
        <v>13</v>
      </c>
      <c r="AP423" s="352"/>
      <c r="AQ423" s="491"/>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c r="EA423" s="59"/>
      <c r="EB423" s="59"/>
      <c r="EC423" s="59"/>
      <c r="ED423" s="59"/>
      <c r="EE423" s="59"/>
      <c r="EF423" s="59"/>
      <c r="EG423" s="59"/>
      <c r="EH423" s="59"/>
      <c r="EI423" s="59"/>
      <c r="EJ423" s="59"/>
      <c r="EK423" s="59"/>
      <c r="EL423" s="59"/>
      <c r="EM423" s="59"/>
      <c r="EN423" s="59"/>
      <c r="EO423" s="59"/>
      <c r="EP423" s="59"/>
      <c r="EQ423" s="59"/>
      <c r="ER423" s="59"/>
      <c r="ES423" s="59"/>
      <c r="ET423" s="59"/>
      <c r="EU423" s="59"/>
      <c r="EV423" s="59"/>
      <c r="EW423" s="59"/>
      <c r="EX423" s="59"/>
      <c r="EY423" s="59"/>
      <c r="EZ423" s="59"/>
      <c r="FA423" s="59"/>
      <c r="FB423" s="59"/>
      <c r="FC423" s="59"/>
      <c r="FD423" s="59"/>
      <c r="FE423" s="59"/>
      <c r="FF423" s="59"/>
      <c r="FG423" s="59"/>
      <c r="FH423" s="59"/>
      <c r="FI423" s="59"/>
      <c r="FJ423" s="59"/>
      <c r="FK423" s="59"/>
      <c r="FL423" s="59"/>
      <c r="FM423" s="59"/>
      <c r="FN423" s="59"/>
      <c r="FO423" s="59"/>
      <c r="FP423" s="59"/>
      <c r="FQ423" s="59"/>
      <c r="FR423" s="59"/>
      <c r="FS423" s="59"/>
      <c r="FT423" s="59"/>
      <c r="FU423" s="59"/>
      <c r="FV423" s="59"/>
      <c r="FW423" s="59"/>
      <c r="FX423" s="59"/>
      <c r="FY423" s="59"/>
      <c r="FZ423" s="59"/>
      <c r="GA423" s="59"/>
      <c r="GB423" s="59"/>
      <c r="GC423" s="59"/>
      <c r="GD423" s="59"/>
      <c r="GE423" s="59"/>
      <c r="GF423" s="59"/>
      <c r="GG423" s="59"/>
      <c r="GH423" s="59"/>
      <c r="GI423" s="59"/>
      <c r="GJ423" s="59"/>
      <c r="GK423" s="59"/>
      <c r="GL423" s="59"/>
      <c r="GM423" s="59"/>
      <c r="GN423" s="59"/>
      <c r="GO423" s="59"/>
      <c r="GP423" s="59"/>
      <c r="GQ423" s="59"/>
      <c r="GR423" s="59"/>
      <c r="GS423" s="59"/>
      <c r="GT423" s="59"/>
      <c r="GU423" s="59"/>
      <c r="GV423" s="59"/>
      <c r="GW423" s="59"/>
      <c r="GX423" s="59"/>
      <c r="GY423" s="59"/>
      <c r="GZ423" s="59"/>
      <c r="HA423" s="59"/>
      <c r="HB423" s="59"/>
      <c r="HC423" s="59"/>
      <c r="HD423" s="59"/>
      <c r="HE423" s="59"/>
      <c r="HF423" s="59"/>
      <c r="HG423" s="59"/>
      <c r="HH423" s="59"/>
      <c r="HI423" s="59"/>
      <c r="HJ423" s="59"/>
      <c r="HK423" s="59"/>
      <c r="HL423" s="59"/>
      <c r="HM423" s="59"/>
      <c r="HN423" s="59"/>
      <c r="HO423" s="59"/>
      <c r="HP423" s="59"/>
      <c r="HQ423" s="59"/>
      <c r="HR423" s="59"/>
      <c r="HS423" s="59"/>
      <c r="HT423" s="59"/>
      <c r="HU423" s="59"/>
      <c r="HV423" s="59"/>
      <c r="HW423" s="59"/>
      <c r="HX423" s="59"/>
      <c r="HY423" s="59"/>
      <c r="HZ423" s="59"/>
    </row>
    <row r="424" spans="1:234" ht="10.5" customHeight="1">
      <c r="A424" s="467"/>
      <c r="B424" s="468"/>
      <c r="C424" s="294"/>
      <c r="D424" s="283">
        <v>20</v>
      </c>
      <c r="E424" s="87"/>
      <c r="F424" s="87"/>
      <c r="G424" s="87"/>
      <c r="H424" s="87"/>
      <c r="I424" s="87"/>
      <c r="J424" s="88"/>
      <c r="K424" s="89" t="s">
        <v>31</v>
      </c>
      <c r="L424" s="90">
        <v>9</v>
      </c>
      <c r="M424" s="91" t="s">
        <v>97</v>
      </c>
      <c r="N424" s="92">
        <v>18</v>
      </c>
      <c r="O424" s="212" t="s">
        <v>207</v>
      </c>
      <c r="P424" s="222"/>
      <c r="Q424" s="319"/>
      <c r="R424" s="93"/>
      <c r="S424" s="93"/>
      <c r="T424" s="94">
        <v>4</v>
      </c>
      <c r="U424" s="94"/>
      <c r="V424" s="90"/>
      <c r="W424" s="89"/>
      <c r="X424" s="92"/>
      <c r="Y424" s="182"/>
      <c r="Z424" s="184"/>
      <c r="AA424" s="306"/>
      <c r="AB424" s="442">
        <v>20</v>
      </c>
      <c r="AC424" s="349"/>
      <c r="AD424" s="349"/>
      <c r="AE424" s="349"/>
      <c r="AF424" s="349"/>
      <c r="AG424" s="349"/>
      <c r="AH424" s="349"/>
      <c r="AI424" s="306"/>
      <c r="AJ424" s="90">
        <v>8</v>
      </c>
      <c r="AK424" s="182"/>
      <c r="AL424" s="184"/>
      <c r="AM424" s="349"/>
      <c r="AN424" s="349"/>
      <c r="AO424" s="306"/>
      <c r="AP424" s="350"/>
      <c r="AQ424" s="490"/>
      <c r="AR424" s="95"/>
      <c r="AS424" s="95"/>
      <c r="AT424" s="95"/>
      <c r="AU424" s="95"/>
      <c r="AV424" s="95"/>
      <c r="AW424" s="95"/>
      <c r="AX424" s="95"/>
      <c r="AY424" s="95"/>
      <c r="AZ424" s="95"/>
      <c r="BA424" s="95"/>
      <c r="BB424" s="95"/>
      <c r="BC424" s="95"/>
      <c r="BD424" s="95"/>
      <c r="BE424" s="95"/>
      <c r="BF424" s="95"/>
      <c r="BG424" s="95"/>
      <c r="BH424" s="95"/>
      <c r="BI424" s="95"/>
      <c r="BJ424" s="95"/>
      <c r="BK424" s="95"/>
      <c r="BL424" s="95"/>
      <c r="BM424" s="95"/>
      <c r="BN424" s="95"/>
      <c r="BO424" s="95"/>
      <c r="BP424" s="95"/>
      <c r="BQ424" s="95"/>
      <c r="BR424" s="95"/>
      <c r="BS424" s="95"/>
      <c r="BT424" s="95"/>
      <c r="BU424" s="95"/>
      <c r="BV424" s="95"/>
      <c r="BW424" s="95"/>
      <c r="BX424" s="95"/>
      <c r="BY424" s="95"/>
      <c r="BZ424" s="95"/>
      <c r="CA424" s="95"/>
      <c r="CB424" s="95"/>
      <c r="CC424" s="95"/>
      <c r="CD424" s="95"/>
      <c r="CE424" s="95"/>
      <c r="CF424" s="95"/>
      <c r="CG424" s="95"/>
      <c r="CH424" s="95"/>
      <c r="CI424" s="95"/>
      <c r="CJ424" s="95"/>
      <c r="CK424" s="95"/>
      <c r="CL424" s="95"/>
      <c r="CM424" s="95"/>
      <c r="CN424" s="95"/>
      <c r="CO424" s="95"/>
      <c r="CP424" s="95"/>
      <c r="CQ424" s="95"/>
      <c r="CR424" s="95"/>
      <c r="CS424" s="95"/>
      <c r="CT424" s="95"/>
      <c r="CU424" s="95"/>
      <c r="CV424" s="95"/>
      <c r="CW424" s="95"/>
      <c r="CX424" s="95"/>
      <c r="CY424" s="95"/>
      <c r="CZ424" s="95"/>
      <c r="DA424" s="95"/>
      <c r="DB424" s="95"/>
      <c r="DC424" s="95"/>
      <c r="DD424" s="95"/>
      <c r="DE424" s="95"/>
      <c r="DF424" s="95"/>
      <c r="DG424" s="95"/>
      <c r="DH424" s="95"/>
      <c r="DI424" s="95"/>
      <c r="DJ424" s="95"/>
      <c r="DK424" s="95"/>
      <c r="DL424" s="95"/>
      <c r="DM424" s="95"/>
      <c r="DN424" s="95"/>
      <c r="DO424" s="95"/>
      <c r="DP424" s="95"/>
      <c r="DQ424" s="95"/>
      <c r="DR424" s="95"/>
      <c r="DS424" s="95"/>
      <c r="DT424" s="95"/>
      <c r="DU424" s="95"/>
      <c r="DV424" s="95"/>
      <c r="DW424" s="95"/>
      <c r="DX424" s="95"/>
      <c r="DY424" s="95"/>
      <c r="DZ424" s="95"/>
      <c r="EA424" s="95"/>
      <c r="EB424" s="95"/>
      <c r="EC424" s="95"/>
      <c r="ED424" s="95"/>
      <c r="EE424" s="95"/>
      <c r="EF424" s="95"/>
      <c r="EG424" s="95"/>
      <c r="EH424" s="95"/>
      <c r="EI424" s="95"/>
      <c r="EJ424" s="95"/>
      <c r="EK424" s="95"/>
      <c r="EL424" s="95"/>
      <c r="EM424" s="95"/>
      <c r="EN424" s="95"/>
      <c r="EO424" s="95"/>
      <c r="EP424" s="95"/>
      <c r="EQ424" s="95"/>
      <c r="ER424" s="95"/>
      <c r="ES424" s="95"/>
      <c r="ET424" s="95"/>
      <c r="EU424" s="95"/>
      <c r="EV424" s="95"/>
      <c r="EW424" s="95"/>
      <c r="EX424" s="95"/>
      <c r="EY424" s="95"/>
      <c r="EZ424" s="95"/>
      <c r="FA424" s="95"/>
      <c r="FB424" s="95"/>
      <c r="FC424" s="95"/>
      <c r="FD424" s="95"/>
      <c r="FE424" s="95"/>
      <c r="FF424" s="95"/>
      <c r="FG424" s="95"/>
      <c r="FH424" s="95"/>
      <c r="FI424" s="95"/>
      <c r="FJ424" s="95"/>
      <c r="FK424" s="95"/>
      <c r="FL424" s="95"/>
      <c r="FM424" s="95"/>
      <c r="FN424" s="95"/>
      <c r="FO424" s="95"/>
      <c r="FP424" s="95"/>
      <c r="FQ424" s="95"/>
      <c r="FR424" s="95"/>
      <c r="FS424" s="95"/>
      <c r="FT424" s="95"/>
      <c r="FU424" s="95"/>
      <c r="FV424" s="95"/>
      <c r="FW424" s="95"/>
      <c r="FX424" s="95"/>
      <c r="FY424" s="95"/>
      <c r="FZ424" s="95"/>
      <c r="GA424" s="95"/>
      <c r="GB424" s="95"/>
      <c r="GC424" s="95"/>
      <c r="GD424" s="95"/>
      <c r="GE424" s="95"/>
      <c r="GF424" s="95"/>
      <c r="GG424" s="95"/>
      <c r="GH424" s="95"/>
      <c r="GI424" s="95"/>
      <c r="GJ424" s="95"/>
      <c r="GK424" s="95"/>
      <c r="GL424" s="95"/>
      <c r="GM424" s="95"/>
      <c r="GN424" s="95"/>
      <c r="GO424" s="95"/>
      <c r="GP424" s="95"/>
      <c r="GQ424" s="95"/>
      <c r="GR424" s="95"/>
      <c r="GS424" s="95"/>
      <c r="GT424" s="95"/>
      <c r="GU424" s="95"/>
      <c r="GV424" s="95"/>
      <c r="GW424" s="95"/>
      <c r="GX424" s="95"/>
      <c r="GY424" s="95"/>
      <c r="GZ424" s="95"/>
      <c r="HA424" s="95"/>
      <c r="HB424" s="95"/>
      <c r="HC424" s="95"/>
      <c r="HD424" s="95"/>
      <c r="HE424" s="95"/>
      <c r="HF424" s="95"/>
      <c r="HG424" s="95"/>
      <c r="HH424" s="95"/>
      <c r="HI424" s="95"/>
      <c r="HJ424" s="95"/>
      <c r="HK424" s="95"/>
      <c r="HL424" s="95"/>
      <c r="HM424" s="95"/>
      <c r="HN424" s="95"/>
      <c r="HO424" s="95"/>
      <c r="HP424" s="95"/>
      <c r="HQ424" s="95"/>
      <c r="HR424" s="95"/>
      <c r="HS424" s="95"/>
      <c r="HT424" s="95"/>
      <c r="HU424" s="95"/>
      <c r="HV424" s="95"/>
      <c r="HW424" s="95"/>
      <c r="HX424" s="95"/>
      <c r="HY424" s="95"/>
      <c r="HZ424" s="95"/>
    </row>
    <row r="425" spans="1:234" s="95" customFormat="1" ht="10.5" customHeight="1">
      <c r="A425" s="463" t="s">
        <v>61</v>
      </c>
      <c r="B425" s="465">
        <f>B423+1</f>
        <v>38841</v>
      </c>
      <c r="C425" s="293">
        <f>SUM(D425:J426)</f>
        <v>83</v>
      </c>
      <c r="D425" s="285"/>
      <c r="E425" s="96"/>
      <c r="F425" s="80"/>
      <c r="G425" s="80"/>
      <c r="H425" s="80"/>
      <c r="I425" s="96"/>
      <c r="J425" s="81"/>
      <c r="K425" s="28"/>
      <c r="L425" s="99"/>
      <c r="M425" s="82"/>
      <c r="N425" s="83"/>
      <c r="O425" s="213"/>
      <c r="P425" s="221"/>
      <c r="Q425" s="318">
        <f>SUM(R425:R426,T425:T426)+SUM(S425:S426)*1.5+SUM(U425:U426)/3+SUM(V425:V426)*0.6</f>
        <v>17</v>
      </c>
      <c r="R425" s="70"/>
      <c r="S425" s="70"/>
      <c r="T425" s="29"/>
      <c r="U425" s="29"/>
      <c r="V425" s="30"/>
      <c r="W425" s="28"/>
      <c r="X425" s="83"/>
      <c r="Y425" s="140"/>
      <c r="Z425" s="185"/>
      <c r="AA425" s="34"/>
      <c r="AB425" s="32"/>
      <c r="AC425" s="33"/>
      <c r="AD425" s="33"/>
      <c r="AE425" s="33"/>
      <c r="AF425" s="33"/>
      <c r="AG425" s="33"/>
      <c r="AH425" s="33"/>
      <c r="AI425" s="34"/>
      <c r="AJ425" s="30"/>
      <c r="AK425" s="180">
        <v>50</v>
      </c>
      <c r="AL425" s="185">
        <v>64</v>
      </c>
      <c r="AM425" s="33">
        <v>57</v>
      </c>
      <c r="AN425" s="33">
        <v>59</v>
      </c>
      <c r="AO425" s="34">
        <f>AN425-AK425</f>
        <v>9</v>
      </c>
      <c r="AP425" s="352"/>
      <c r="AQ425" s="491" t="s">
        <v>12</v>
      </c>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c r="DL425" s="59"/>
      <c r="DM425" s="59"/>
      <c r="DN425" s="59"/>
      <c r="DO425" s="59"/>
      <c r="DP425" s="59"/>
      <c r="DQ425" s="59"/>
      <c r="DR425" s="59"/>
      <c r="DS425" s="59"/>
      <c r="DT425" s="59"/>
      <c r="DU425" s="59"/>
      <c r="DV425" s="59"/>
      <c r="DW425" s="59"/>
      <c r="DX425" s="59"/>
      <c r="DY425" s="59"/>
      <c r="DZ425" s="59"/>
      <c r="EA425" s="59"/>
      <c r="EB425" s="59"/>
      <c r="EC425" s="59"/>
      <c r="ED425" s="59"/>
      <c r="EE425" s="59"/>
      <c r="EF425" s="59"/>
      <c r="EG425" s="59"/>
      <c r="EH425" s="59"/>
      <c r="EI425" s="59"/>
      <c r="EJ425" s="59"/>
      <c r="EK425" s="59"/>
      <c r="EL425" s="59"/>
      <c r="EM425" s="59"/>
      <c r="EN425" s="59"/>
      <c r="EO425" s="59"/>
      <c r="EP425" s="59"/>
      <c r="EQ425" s="59"/>
      <c r="ER425" s="59"/>
      <c r="ES425" s="59"/>
      <c r="ET425" s="59"/>
      <c r="EU425" s="59"/>
      <c r="EV425" s="59"/>
      <c r="EW425" s="59"/>
      <c r="EX425" s="59"/>
      <c r="EY425" s="59"/>
      <c r="EZ425" s="59"/>
      <c r="FA425" s="59"/>
      <c r="FB425" s="59"/>
      <c r="FC425" s="59"/>
      <c r="FD425" s="59"/>
      <c r="FE425" s="59"/>
      <c r="FF425" s="59"/>
      <c r="FG425" s="59"/>
      <c r="FH425" s="59"/>
      <c r="FI425" s="59"/>
      <c r="FJ425" s="59"/>
      <c r="FK425" s="59"/>
      <c r="FL425" s="59"/>
      <c r="FM425" s="59"/>
      <c r="FN425" s="59"/>
      <c r="FO425" s="59"/>
      <c r="FP425" s="59"/>
      <c r="FQ425" s="59"/>
      <c r="FR425" s="59"/>
      <c r="FS425" s="59"/>
      <c r="FT425" s="59"/>
      <c r="FU425" s="59"/>
      <c r="FV425" s="59"/>
      <c r="FW425" s="59"/>
      <c r="FX425" s="59"/>
      <c r="FY425" s="59"/>
      <c r="FZ425" s="59"/>
      <c r="GA425" s="59"/>
      <c r="GB425" s="59"/>
      <c r="GC425" s="59"/>
      <c r="GD425" s="59"/>
      <c r="GE425" s="59"/>
      <c r="GF425" s="59"/>
      <c r="GG425" s="59"/>
      <c r="GH425" s="59"/>
      <c r="GI425" s="59"/>
      <c r="GJ425" s="59"/>
      <c r="GK425" s="59"/>
      <c r="GL425" s="59"/>
      <c r="GM425" s="59"/>
      <c r="GN425" s="59"/>
      <c r="GO425" s="59"/>
      <c r="GP425" s="59"/>
      <c r="GQ425" s="59"/>
      <c r="GR425" s="59"/>
      <c r="GS425" s="59"/>
      <c r="GT425" s="59"/>
      <c r="GU425" s="59"/>
      <c r="GV425" s="59"/>
      <c r="GW425" s="59"/>
      <c r="GX425" s="59"/>
      <c r="GY425" s="59"/>
      <c r="GZ425" s="59"/>
      <c r="HA425" s="59"/>
      <c r="HB425" s="59"/>
      <c r="HC425" s="59"/>
      <c r="HD425" s="59"/>
      <c r="HE425" s="59"/>
      <c r="HF425" s="59"/>
      <c r="HG425" s="59"/>
      <c r="HH425" s="59"/>
      <c r="HI425" s="59"/>
      <c r="HJ425" s="59"/>
      <c r="HK425" s="59"/>
      <c r="HL425" s="59"/>
      <c r="HM425" s="59"/>
      <c r="HN425" s="59"/>
      <c r="HO425" s="59"/>
      <c r="HP425" s="59"/>
      <c r="HQ425" s="59"/>
      <c r="HR425" s="59"/>
      <c r="HS425" s="59"/>
      <c r="HT425" s="59"/>
      <c r="HU425" s="59"/>
      <c r="HV425" s="59"/>
      <c r="HW425" s="59"/>
      <c r="HX425" s="59"/>
      <c r="HY425" s="59"/>
      <c r="HZ425" s="59"/>
    </row>
    <row r="426" spans="1:234" ht="10.5" customHeight="1">
      <c r="A426" s="467"/>
      <c r="B426" s="468"/>
      <c r="C426" s="294"/>
      <c r="D426" s="286">
        <v>58</v>
      </c>
      <c r="E426" s="97">
        <v>4</v>
      </c>
      <c r="F426" s="87">
        <v>17</v>
      </c>
      <c r="G426" s="87">
        <v>2</v>
      </c>
      <c r="H426" s="87">
        <v>2</v>
      </c>
      <c r="I426" s="97"/>
      <c r="J426" s="88"/>
      <c r="K426" s="89" t="s">
        <v>98</v>
      </c>
      <c r="L426" s="101">
        <v>9</v>
      </c>
      <c r="M426" s="91" t="s">
        <v>97</v>
      </c>
      <c r="N426" s="92">
        <v>15</v>
      </c>
      <c r="O426" s="212" t="s">
        <v>13</v>
      </c>
      <c r="P426" s="222"/>
      <c r="Q426" s="319"/>
      <c r="R426" s="93"/>
      <c r="S426" s="93"/>
      <c r="T426" s="94">
        <v>17</v>
      </c>
      <c r="U426" s="94"/>
      <c r="V426" s="90"/>
      <c r="W426" s="89"/>
      <c r="X426" s="92">
        <v>174</v>
      </c>
      <c r="Y426" s="182"/>
      <c r="Z426" s="184"/>
      <c r="AA426" s="306"/>
      <c r="AB426" s="442">
        <v>83</v>
      </c>
      <c r="AC426" s="349"/>
      <c r="AD426" s="349"/>
      <c r="AE426" s="349"/>
      <c r="AF426" s="349"/>
      <c r="AG426" s="349"/>
      <c r="AH426" s="349"/>
      <c r="AI426" s="306"/>
      <c r="AJ426" s="90">
        <v>8</v>
      </c>
      <c r="AK426" s="182"/>
      <c r="AL426" s="184"/>
      <c r="AM426" s="349"/>
      <c r="AN426" s="349"/>
      <c r="AO426" s="306"/>
      <c r="AP426" s="350"/>
      <c r="AQ426" s="490"/>
      <c r="AR426" s="95"/>
      <c r="AS426" s="95"/>
      <c r="AT426" s="95"/>
      <c r="AU426" s="95"/>
      <c r="AV426" s="95"/>
      <c r="AW426" s="95"/>
      <c r="AX426" s="95"/>
      <c r="AY426" s="95"/>
      <c r="AZ426" s="95"/>
      <c r="BA426" s="95"/>
      <c r="BB426" s="95"/>
      <c r="BC426" s="95"/>
      <c r="BD426" s="95"/>
      <c r="BE426" s="95"/>
      <c r="BF426" s="95"/>
      <c r="BG426" s="95"/>
      <c r="BH426" s="95"/>
      <c r="BI426" s="95"/>
      <c r="BJ426" s="95"/>
      <c r="BK426" s="95"/>
      <c r="BL426" s="95"/>
      <c r="BM426" s="95"/>
      <c r="BN426" s="95"/>
      <c r="BO426" s="95"/>
      <c r="BP426" s="95"/>
      <c r="BQ426" s="95"/>
      <c r="BR426" s="95"/>
      <c r="BS426" s="95"/>
      <c r="BT426" s="95"/>
      <c r="BU426" s="95"/>
      <c r="BV426" s="95"/>
      <c r="BW426" s="95"/>
      <c r="BX426" s="95"/>
      <c r="BY426" s="95"/>
      <c r="BZ426" s="95"/>
      <c r="CA426" s="95"/>
      <c r="CB426" s="95"/>
      <c r="CC426" s="95"/>
      <c r="CD426" s="95"/>
      <c r="CE426" s="95"/>
      <c r="CF426" s="95"/>
      <c r="CG426" s="95"/>
      <c r="CH426" s="95"/>
      <c r="CI426" s="95"/>
      <c r="CJ426" s="95"/>
      <c r="CK426" s="95"/>
      <c r="CL426" s="95"/>
      <c r="CM426" s="95"/>
      <c r="CN426" s="95"/>
      <c r="CO426" s="95"/>
      <c r="CP426" s="95"/>
      <c r="CQ426" s="95"/>
      <c r="CR426" s="95"/>
      <c r="CS426" s="95"/>
      <c r="CT426" s="95"/>
      <c r="CU426" s="95"/>
      <c r="CV426" s="95"/>
      <c r="CW426" s="95"/>
      <c r="CX426" s="95"/>
      <c r="CY426" s="95"/>
      <c r="CZ426" s="95"/>
      <c r="DA426" s="95"/>
      <c r="DB426" s="95"/>
      <c r="DC426" s="95"/>
      <c r="DD426" s="95"/>
      <c r="DE426" s="95"/>
      <c r="DF426" s="95"/>
      <c r="DG426" s="95"/>
      <c r="DH426" s="95"/>
      <c r="DI426" s="95"/>
      <c r="DJ426" s="95"/>
      <c r="DK426" s="95"/>
      <c r="DL426" s="95"/>
      <c r="DM426" s="95"/>
      <c r="DN426" s="95"/>
      <c r="DO426" s="95"/>
      <c r="DP426" s="95"/>
      <c r="DQ426" s="95"/>
      <c r="DR426" s="95"/>
      <c r="DS426" s="95"/>
      <c r="DT426" s="95"/>
      <c r="DU426" s="95"/>
      <c r="DV426" s="95"/>
      <c r="DW426" s="95"/>
      <c r="DX426" s="95"/>
      <c r="DY426" s="95"/>
      <c r="DZ426" s="95"/>
      <c r="EA426" s="95"/>
      <c r="EB426" s="95"/>
      <c r="EC426" s="95"/>
      <c r="ED426" s="95"/>
      <c r="EE426" s="95"/>
      <c r="EF426" s="95"/>
      <c r="EG426" s="95"/>
      <c r="EH426" s="95"/>
      <c r="EI426" s="95"/>
      <c r="EJ426" s="95"/>
      <c r="EK426" s="95"/>
      <c r="EL426" s="95"/>
      <c r="EM426" s="95"/>
      <c r="EN426" s="95"/>
      <c r="EO426" s="95"/>
      <c r="EP426" s="95"/>
      <c r="EQ426" s="95"/>
      <c r="ER426" s="95"/>
      <c r="ES426" s="95"/>
      <c r="ET426" s="95"/>
      <c r="EU426" s="95"/>
      <c r="EV426" s="95"/>
      <c r="EW426" s="95"/>
      <c r="EX426" s="95"/>
      <c r="EY426" s="95"/>
      <c r="EZ426" s="95"/>
      <c r="FA426" s="95"/>
      <c r="FB426" s="95"/>
      <c r="FC426" s="95"/>
      <c r="FD426" s="95"/>
      <c r="FE426" s="95"/>
      <c r="FF426" s="95"/>
      <c r="FG426" s="95"/>
      <c r="FH426" s="95"/>
      <c r="FI426" s="95"/>
      <c r="FJ426" s="95"/>
      <c r="FK426" s="95"/>
      <c r="FL426" s="95"/>
      <c r="FM426" s="95"/>
      <c r="FN426" s="95"/>
      <c r="FO426" s="95"/>
      <c r="FP426" s="95"/>
      <c r="FQ426" s="95"/>
      <c r="FR426" s="95"/>
      <c r="FS426" s="95"/>
      <c r="FT426" s="95"/>
      <c r="FU426" s="95"/>
      <c r="FV426" s="95"/>
      <c r="FW426" s="95"/>
      <c r="FX426" s="95"/>
      <c r="FY426" s="95"/>
      <c r="FZ426" s="95"/>
      <c r="GA426" s="95"/>
      <c r="GB426" s="95"/>
      <c r="GC426" s="95"/>
      <c r="GD426" s="95"/>
      <c r="GE426" s="95"/>
      <c r="GF426" s="95"/>
      <c r="GG426" s="95"/>
      <c r="GH426" s="95"/>
      <c r="GI426" s="95"/>
      <c r="GJ426" s="95"/>
      <c r="GK426" s="95"/>
      <c r="GL426" s="95"/>
      <c r="GM426" s="95"/>
      <c r="GN426" s="95"/>
      <c r="GO426" s="95"/>
      <c r="GP426" s="95"/>
      <c r="GQ426" s="95"/>
      <c r="GR426" s="95"/>
      <c r="GS426" s="95"/>
      <c r="GT426" s="95"/>
      <c r="GU426" s="95"/>
      <c r="GV426" s="95"/>
      <c r="GW426" s="95"/>
      <c r="GX426" s="95"/>
      <c r="GY426" s="95"/>
      <c r="GZ426" s="95"/>
      <c r="HA426" s="95"/>
      <c r="HB426" s="95"/>
      <c r="HC426" s="95"/>
      <c r="HD426" s="95"/>
      <c r="HE426" s="95"/>
      <c r="HF426" s="95"/>
      <c r="HG426" s="95"/>
      <c r="HH426" s="95"/>
      <c r="HI426" s="95"/>
      <c r="HJ426" s="95"/>
      <c r="HK426" s="95"/>
      <c r="HL426" s="95"/>
      <c r="HM426" s="95"/>
      <c r="HN426" s="95"/>
      <c r="HO426" s="95"/>
      <c r="HP426" s="95"/>
      <c r="HQ426" s="95"/>
      <c r="HR426" s="95"/>
      <c r="HS426" s="95"/>
      <c r="HT426" s="95"/>
      <c r="HU426" s="95"/>
      <c r="HV426" s="95"/>
      <c r="HW426" s="95"/>
      <c r="HX426" s="95"/>
      <c r="HY426" s="95"/>
      <c r="HZ426" s="95"/>
    </row>
    <row r="427" spans="1:234" s="95" customFormat="1" ht="10.5" customHeight="1">
      <c r="A427" s="463" t="s">
        <v>62</v>
      </c>
      <c r="B427" s="465">
        <f>B425+1</f>
        <v>38842</v>
      </c>
      <c r="C427" s="293">
        <f>SUM(D427:J428)</f>
        <v>90</v>
      </c>
      <c r="D427" s="285">
        <v>90</v>
      </c>
      <c r="E427" s="96"/>
      <c r="F427" s="80"/>
      <c r="G427" s="80"/>
      <c r="H427" s="80"/>
      <c r="I427" s="80"/>
      <c r="J427" s="98"/>
      <c r="K427" s="28" t="s">
        <v>31</v>
      </c>
      <c r="L427" s="30">
        <v>9</v>
      </c>
      <c r="M427" s="82" t="s">
        <v>100</v>
      </c>
      <c r="N427" s="83">
        <v>11</v>
      </c>
      <c r="O427" s="211" t="s">
        <v>29</v>
      </c>
      <c r="P427" s="221"/>
      <c r="Q427" s="318">
        <f>SUM(R427:R428,T427:T428)+SUM(S427:S428)*1.5+SUM(U427:U428)/3+SUM(V427:V428)*0.6</f>
        <v>17</v>
      </c>
      <c r="R427" s="70"/>
      <c r="S427" s="70"/>
      <c r="T427" s="29">
        <v>17</v>
      </c>
      <c r="U427" s="29"/>
      <c r="V427" s="30"/>
      <c r="W427" s="28">
        <v>125</v>
      </c>
      <c r="X427" s="83"/>
      <c r="Y427" s="180"/>
      <c r="Z427" s="307"/>
      <c r="AA427" s="54"/>
      <c r="AB427" s="38">
        <v>90</v>
      </c>
      <c r="AC427" s="37"/>
      <c r="AD427" s="37"/>
      <c r="AE427" s="37"/>
      <c r="AF427" s="37"/>
      <c r="AG427" s="37"/>
      <c r="AH427" s="37"/>
      <c r="AI427" s="54"/>
      <c r="AJ427" s="30"/>
      <c r="AK427" s="180">
        <v>50</v>
      </c>
      <c r="AL427" s="185">
        <v>76</v>
      </c>
      <c r="AM427" s="33">
        <v>75</v>
      </c>
      <c r="AN427" s="33">
        <v>72</v>
      </c>
      <c r="AO427" s="34">
        <f>AN427-AK427</f>
        <v>22</v>
      </c>
      <c r="AP427" s="352"/>
      <c r="AQ427" s="491" t="s">
        <v>11</v>
      </c>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c r="DV427" s="59"/>
      <c r="DW427" s="59"/>
      <c r="DX427" s="59"/>
      <c r="DY427" s="59"/>
      <c r="DZ427" s="59"/>
      <c r="EA427" s="59"/>
      <c r="EB427" s="59"/>
      <c r="EC427" s="59"/>
      <c r="ED427" s="59"/>
      <c r="EE427" s="59"/>
      <c r="EF427" s="59"/>
      <c r="EG427" s="59"/>
      <c r="EH427" s="59"/>
      <c r="EI427" s="59"/>
      <c r="EJ427" s="59"/>
      <c r="EK427" s="59"/>
      <c r="EL427" s="59"/>
      <c r="EM427" s="59"/>
      <c r="EN427" s="59"/>
      <c r="EO427" s="59"/>
      <c r="EP427" s="59"/>
      <c r="EQ427" s="59"/>
      <c r="ER427" s="59"/>
      <c r="ES427" s="59"/>
      <c r="ET427" s="59"/>
      <c r="EU427" s="59"/>
      <c r="EV427" s="59"/>
      <c r="EW427" s="59"/>
      <c r="EX427" s="59"/>
      <c r="EY427" s="59"/>
      <c r="EZ427" s="59"/>
      <c r="FA427" s="59"/>
      <c r="FB427" s="59"/>
      <c r="FC427" s="59"/>
      <c r="FD427" s="59"/>
      <c r="FE427" s="59"/>
      <c r="FF427" s="59"/>
      <c r="FG427" s="59"/>
      <c r="FH427" s="59"/>
      <c r="FI427" s="59"/>
      <c r="FJ427" s="59"/>
      <c r="FK427" s="59"/>
      <c r="FL427" s="59"/>
      <c r="FM427" s="59"/>
      <c r="FN427" s="59"/>
      <c r="FO427" s="59"/>
      <c r="FP427" s="59"/>
      <c r="FQ427" s="59"/>
      <c r="FR427" s="59"/>
      <c r="FS427" s="59"/>
      <c r="FT427" s="59"/>
      <c r="FU427" s="59"/>
      <c r="FV427" s="59"/>
      <c r="FW427" s="59"/>
      <c r="FX427" s="59"/>
      <c r="FY427" s="59"/>
      <c r="FZ427" s="59"/>
      <c r="GA427" s="59"/>
      <c r="GB427" s="59"/>
      <c r="GC427" s="59"/>
      <c r="GD427" s="59"/>
      <c r="GE427" s="59"/>
      <c r="GF427" s="59"/>
      <c r="GG427" s="59"/>
      <c r="GH427" s="59"/>
      <c r="GI427" s="59"/>
      <c r="GJ427" s="59"/>
      <c r="GK427" s="59"/>
      <c r="GL427" s="59"/>
      <c r="GM427" s="59"/>
      <c r="GN427" s="59"/>
      <c r="GO427" s="59"/>
      <c r="GP427" s="59"/>
      <c r="GQ427" s="59"/>
      <c r="GR427" s="59"/>
      <c r="GS427" s="59"/>
      <c r="GT427" s="59"/>
      <c r="GU427" s="59"/>
      <c r="GV427" s="59"/>
      <c r="GW427" s="59"/>
      <c r="GX427" s="59"/>
      <c r="GY427" s="59"/>
      <c r="GZ427" s="59"/>
      <c r="HA427" s="59"/>
      <c r="HB427" s="59"/>
      <c r="HC427" s="59"/>
      <c r="HD427" s="59"/>
      <c r="HE427" s="59"/>
      <c r="HF427" s="59"/>
      <c r="HG427" s="59"/>
      <c r="HH427" s="59"/>
      <c r="HI427" s="59"/>
      <c r="HJ427" s="59"/>
      <c r="HK427" s="59"/>
      <c r="HL427" s="59"/>
      <c r="HM427" s="59"/>
      <c r="HN427" s="59"/>
      <c r="HO427" s="59"/>
      <c r="HP427" s="59"/>
      <c r="HQ427" s="59"/>
      <c r="HR427" s="59"/>
      <c r="HS427" s="59"/>
      <c r="HT427" s="59"/>
      <c r="HU427" s="59"/>
      <c r="HV427" s="59"/>
      <c r="HW427" s="59"/>
      <c r="HX427" s="59"/>
      <c r="HY427" s="59"/>
      <c r="HZ427" s="59"/>
    </row>
    <row r="428" spans="1:234" ht="10.5" customHeight="1">
      <c r="A428" s="467"/>
      <c r="B428" s="468"/>
      <c r="C428" s="294"/>
      <c r="D428" s="286"/>
      <c r="E428" s="97"/>
      <c r="F428" s="87"/>
      <c r="G428" s="87"/>
      <c r="H428" s="87"/>
      <c r="I428" s="87"/>
      <c r="J428" s="100"/>
      <c r="K428" s="89"/>
      <c r="L428" s="90"/>
      <c r="M428" s="91"/>
      <c r="N428" s="92"/>
      <c r="O428" s="212"/>
      <c r="P428" s="222"/>
      <c r="Q428" s="319"/>
      <c r="R428" s="93"/>
      <c r="S428" s="93"/>
      <c r="T428" s="94"/>
      <c r="U428" s="94"/>
      <c r="V428" s="90"/>
      <c r="W428" s="89"/>
      <c r="X428" s="92"/>
      <c r="Y428" s="182"/>
      <c r="Z428" s="184"/>
      <c r="AA428" s="309"/>
      <c r="AB428" s="443"/>
      <c r="AC428" s="444"/>
      <c r="AD428" s="444"/>
      <c r="AE428" s="444"/>
      <c r="AF428" s="444"/>
      <c r="AG428" s="444"/>
      <c r="AH428" s="444"/>
      <c r="AI428" s="309"/>
      <c r="AJ428" s="90">
        <v>7</v>
      </c>
      <c r="AK428" s="182"/>
      <c r="AL428" s="184"/>
      <c r="AM428" s="349"/>
      <c r="AN428" s="349"/>
      <c r="AO428" s="306"/>
      <c r="AP428" s="350"/>
      <c r="AQ428" s="490"/>
      <c r="AR428" s="95"/>
      <c r="AS428" s="95"/>
      <c r="AT428" s="95"/>
      <c r="AU428" s="95"/>
      <c r="AV428" s="95"/>
      <c r="AW428" s="95"/>
      <c r="AX428" s="95"/>
      <c r="AY428" s="95"/>
      <c r="AZ428" s="95"/>
      <c r="BA428" s="95"/>
      <c r="BB428" s="95"/>
      <c r="BC428" s="95"/>
      <c r="BD428" s="95"/>
      <c r="BE428" s="95"/>
      <c r="BF428" s="95"/>
      <c r="BG428" s="95"/>
      <c r="BH428" s="95"/>
      <c r="BI428" s="95"/>
      <c r="BJ428" s="95"/>
      <c r="BK428" s="95"/>
      <c r="BL428" s="95"/>
      <c r="BM428" s="95"/>
      <c r="BN428" s="95"/>
      <c r="BO428" s="95"/>
      <c r="BP428" s="95"/>
      <c r="BQ428" s="95"/>
      <c r="BR428" s="95"/>
      <c r="BS428" s="95"/>
      <c r="BT428" s="95"/>
      <c r="BU428" s="95"/>
      <c r="BV428" s="95"/>
      <c r="BW428" s="95"/>
      <c r="BX428" s="95"/>
      <c r="BY428" s="95"/>
      <c r="BZ428" s="95"/>
      <c r="CA428" s="95"/>
      <c r="CB428" s="95"/>
      <c r="CC428" s="95"/>
      <c r="CD428" s="95"/>
      <c r="CE428" s="95"/>
      <c r="CF428" s="95"/>
      <c r="CG428" s="95"/>
      <c r="CH428" s="95"/>
      <c r="CI428" s="95"/>
      <c r="CJ428" s="95"/>
      <c r="CK428" s="95"/>
      <c r="CL428" s="95"/>
      <c r="CM428" s="95"/>
      <c r="CN428" s="95"/>
      <c r="CO428" s="95"/>
      <c r="CP428" s="95"/>
      <c r="CQ428" s="95"/>
      <c r="CR428" s="95"/>
      <c r="CS428" s="95"/>
      <c r="CT428" s="95"/>
      <c r="CU428" s="95"/>
      <c r="CV428" s="95"/>
      <c r="CW428" s="95"/>
      <c r="CX428" s="95"/>
      <c r="CY428" s="95"/>
      <c r="CZ428" s="95"/>
      <c r="DA428" s="95"/>
      <c r="DB428" s="95"/>
      <c r="DC428" s="95"/>
      <c r="DD428" s="95"/>
      <c r="DE428" s="95"/>
      <c r="DF428" s="95"/>
      <c r="DG428" s="95"/>
      <c r="DH428" s="95"/>
      <c r="DI428" s="95"/>
      <c r="DJ428" s="95"/>
      <c r="DK428" s="95"/>
      <c r="DL428" s="95"/>
      <c r="DM428" s="95"/>
      <c r="DN428" s="95"/>
      <c r="DO428" s="95"/>
      <c r="DP428" s="95"/>
      <c r="DQ428" s="95"/>
      <c r="DR428" s="95"/>
      <c r="DS428" s="95"/>
      <c r="DT428" s="95"/>
      <c r="DU428" s="95"/>
      <c r="DV428" s="95"/>
      <c r="DW428" s="95"/>
      <c r="DX428" s="95"/>
      <c r="DY428" s="95"/>
      <c r="DZ428" s="95"/>
      <c r="EA428" s="95"/>
      <c r="EB428" s="95"/>
      <c r="EC428" s="95"/>
      <c r="ED428" s="95"/>
      <c r="EE428" s="95"/>
      <c r="EF428" s="95"/>
      <c r="EG428" s="95"/>
      <c r="EH428" s="95"/>
      <c r="EI428" s="95"/>
      <c r="EJ428" s="95"/>
      <c r="EK428" s="95"/>
      <c r="EL428" s="95"/>
      <c r="EM428" s="95"/>
      <c r="EN428" s="95"/>
      <c r="EO428" s="95"/>
      <c r="EP428" s="95"/>
      <c r="EQ428" s="95"/>
      <c r="ER428" s="95"/>
      <c r="ES428" s="95"/>
      <c r="ET428" s="95"/>
      <c r="EU428" s="95"/>
      <c r="EV428" s="95"/>
      <c r="EW428" s="95"/>
      <c r="EX428" s="95"/>
      <c r="EY428" s="95"/>
      <c r="EZ428" s="95"/>
      <c r="FA428" s="95"/>
      <c r="FB428" s="95"/>
      <c r="FC428" s="95"/>
      <c r="FD428" s="95"/>
      <c r="FE428" s="95"/>
      <c r="FF428" s="95"/>
      <c r="FG428" s="95"/>
      <c r="FH428" s="95"/>
      <c r="FI428" s="95"/>
      <c r="FJ428" s="95"/>
      <c r="FK428" s="95"/>
      <c r="FL428" s="95"/>
      <c r="FM428" s="95"/>
      <c r="FN428" s="95"/>
      <c r="FO428" s="95"/>
      <c r="FP428" s="95"/>
      <c r="FQ428" s="95"/>
      <c r="FR428" s="95"/>
      <c r="FS428" s="95"/>
      <c r="FT428" s="95"/>
      <c r="FU428" s="95"/>
      <c r="FV428" s="95"/>
      <c r="FW428" s="95"/>
      <c r="FX428" s="95"/>
      <c r="FY428" s="95"/>
      <c r="FZ428" s="95"/>
      <c r="GA428" s="95"/>
      <c r="GB428" s="95"/>
      <c r="GC428" s="95"/>
      <c r="GD428" s="95"/>
      <c r="GE428" s="95"/>
      <c r="GF428" s="95"/>
      <c r="GG428" s="95"/>
      <c r="GH428" s="95"/>
      <c r="GI428" s="95"/>
      <c r="GJ428" s="95"/>
      <c r="GK428" s="95"/>
      <c r="GL428" s="95"/>
      <c r="GM428" s="95"/>
      <c r="GN428" s="95"/>
      <c r="GO428" s="95"/>
      <c r="GP428" s="95"/>
      <c r="GQ428" s="95"/>
      <c r="GR428" s="95"/>
      <c r="GS428" s="95"/>
      <c r="GT428" s="95"/>
      <c r="GU428" s="95"/>
      <c r="GV428" s="95"/>
      <c r="GW428" s="95"/>
      <c r="GX428" s="95"/>
      <c r="GY428" s="95"/>
      <c r="GZ428" s="95"/>
      <c r="HA428" s="95"/>
      <c r="HB428" s="95"/>
      <c r="HC428" s="95"/>
      <c r="HD428" s="95"/>
      <c r="HE428" s="95"/>
      <c r="HF428" s="95"/>
      <c r="HG428" s="95"/>
      <c r="HH428" s="95"/>
      <c r="HI428" s="95"/>
      <c r="HJ428" s="95"/>
      <c r="HK428" s="95"/>
      <c r="HL428" s="95"/>
      <c r="HM428" s="95"/>
      <c r="HN428" s="95"/>
      <c r="HO428" s="95"/>
      <c r="HP428" s="95"/>
      <c r="HQ428" s="95"/>
      <c r="HR428" s="95"/>
      <c r="HS428" s="95"/>
      <c r="HT428" s="95"/>
      <c r="HU428" s="95"/>
      <c r="HV428" s="95"/>
      <c r="HW428" s="95"/>
      <c r="HX428" s="95"/>
      <c r="HY428" s="95"/>
      <c r="HZ428" s="95"/>
    </row>
    <row r="429" spans="1:234" s="95" customFormat="1" ht="10.5" customHeight="1">
      <c r="A429" s="463" t="s">
        <v>63</v>
      </c>
      <c r="B429" s="465">
        <f>B427+1</f>
        <v>38843</v>
      </c>
      <c r="C429" s="293">
        <f>SUM(D429:J430)</f>
        <v>20</v>
      </c>
      <c r="D429" s="284">
        <v>20</v>
      </c>
      <c r="E429" s="80"/>
      <c r="F429" s="80"/>
      <c r="G429" s="80"/>
      <c r="H429" s="80"/>
      <c r="I429" s="80"/>
      <c r="J429" s="81"/>
      <c r="K429" s="28" t="s">
        <v>31</v>
      </c>
      <c r="L429" s="30">
        <v>9</v>
      </c>
      <c r="M429" s="82" t="s">
        <v>100</v>
      </c>
      <c r="N429" s="83">
        <v>11</v>
      </c>
      <c r="O429" s="211" t="s">
        <v>207</v>
      </c>
      <c r="P429" s="221"/>
      <c r="Q429" s="318">
        <f>SUM(R429:R430,T429:T430)+SUM(S429:S430)*1.5+SUM(U429:U430)/3+SUM(V429:V430)*0.6</f>
        <v>4</v>
      </c>
      <c r="R429" s="70"/>
      <c r="S429" s="70"/>
      <c r="T429" s="29">
        <v>4</v>
      </c>
      <c r="U429" s="29"/>
      <c r="V429" s="30"/>
      <c r="W429" s="28"/>
      <c r="X429" s="83"/>
      <c r="Y429" s="140"/>
      <c r="Z429" s="185"/>
      <c r="AA429" s="34"/>
      <c r="AB429" s="32">
        <v>20</v>
      </c>
      <c r="AC429" s="33"/>
      <c r="AD429" s="33"/>
      <c r="AE429" s="33"/>
      <c r="AF429" s="33"/>
      <c r="AG429" s="33"/>
      <c r="AH429" s="33"/>
      <c r="AI429" s="34"/>
      <c r="AJ429" s="30"/>
      <c r="AK429" s="180">
        <v>46</v>
      </c>
      <c r="AL429" s="185">
        <v>63</v>
      </c>
      <c r="AM429" s="33">
        <v>62</v>
      </c>
      <c r="AN429" s="33">
        <v>65</v>
      </c>
      <c r="AO429" s="34">
        <f>AN429-AK429</f>
        <v>19</v>
      </c>
      <c r="AP429" s="352"/>
      <c r="AQ429" s="491" t="s">
        <v>443</v>
      </c>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c r="DL429" s="59"/>
      <c r="DM429" s="59"/>
      <c r="DN429" s="59"/>
      <c r="DO429" s="59"/>
      <c r="DP429" s="59"/>
      <c r="DQ429" s="59"/>
      <c r="DR429" s="59"/>
      <c r="DS429" s="59"/>
      <c r="DT429" s="59"/>
      <c r="DU429" s="59"/>
      <c r="DV429" s="59"/>
      <c r="DW429" s="59"/>
      <c r="DX429" s="59"/>
      <c r="DY429" s="59"/>
      <c r="DZ429" s="59"/>
      <c r="EA429" s="59"/>
      <c r="EB429" s="59"/>
      <c r="EC429" s="59"/>
      <c r="ED429" s="59"/>
      <c r="EE429" s="59"/>
      <c r="EF429" s="59"/>
      <c r="EG429" s="59"/>
      <c r="EH429" s="59"/>
      <c r="EI429" s="59"/>
      <c r="EJ429" s="59"/>
      <c r="EK429" s="59"/>
      <c r="EL429" s="59"/>
      <c r="EM429" s="59"/>
      <c r="EN429" s="59"/>
      <c r="EO429" s="59"/>
      <c r="EP429" s="59"/>
      <c r="EQ429" s="59"/>
      <c r="ER429" s="59"/>
      <c r="ES429" s="59"/>
      <c r="ET429" s="59"/>
      <c r="EU429" s="59"/>
      <c r="EV429" s="59"/>
      <c r="EW429" s="59"/>
      <c r="EX429" s="59"/>
      <c r="EY429" s="59"/>
      <c r="EZ429" s="59"/>
      <c r="FA429" s="59"/>
      <c r="FB429" s="59"/>
      <c r="FC429" s="59"/>
      <c r="FD429" s="59"/>
      <c r="FE429" s="59"/>
      <c r="FF429" s="59"/>
      <c r="FG429" s="59"/>
      <c r="FH429" s="59"/>
      <c r="FI429" s="59"/>
      <c r="FJ429" s="59"/>
      <c r="FK429" s="59"/>
      <c r="FL429" s="59"/>
      <c r="FM429" s="59"/>
      <c r="FN429" s="59"/>
      <c r="FO429" s="59"/>
      <c r="FP429" s="59"/>
      <c r="FQ429" s="59"/>
      <c r="FR429" s="59"/>
      <c r="FS429" s="59"/>
      <c r="FT429" s="59"/>
      <c r="FU429" s="59"/>
      <c r="FV429" s="59"/>
      <c r="FW429" s="59"/>
      <c r="FX429" s="59"/>
      <c r="FY429" s="59"/>
      <c r="FZ429" s="59"/>
      <c r="GA429" s="59"/>
      <c r="GB429" s="59"/>
      <c r="GC429" s="59"/>
      <c r="GD429" s="59"/>
      <c r="GE429" s="59"/>
      <c r="GF429" s="59"/>
      <c r="GG429" s="59"/>
      <c r="GH429" s="59"/>
      <c r="GI429" s="59"/>
      <c r="GJ429" s="59"/>
      <c r="GK429" s="59"/>
      <c r="GL429" s="59"/>
      <c r="GM429" s="59"/>
      <c r="GN429" s="59"/>
      <c r="GO429" s="59"/>
      <c r="GP429" s="59"/>
      <c r="GQ429" s="59"/>
      <c r="GR429" s="59"/>
      <c r="GS429" s="59"/>
      <c r="GT429" s="59"/>
      <c r="GU429" s="59"/>
      <c r="GV429" s="59"/>
      <c r="GW429" s="59"/>
      <c r="GX429" s="59"/>
      <c r="GY429" s="59"/>
      <c r="GZ429" s="59"/>
      <c r="HA429" s="59"/>
      <c r="HB429" s="59"/>
      <c r="HC429" s="59"/>
      <c r="HD429" s="59"/>
      <c r="HE429" s="59"/>
      <c r="HF429" s="59"/>
      <c r="HG429" s="59"/>
      <c r="HH429" s="59"/>
      <c r="HI429" s="59"/>
      <c r="HJ429" s="59"/>
      <c r="HK429" s="59"/>
      <c r="HL429" s="59"/>
      <c r="HM429" s="59"/>
      <c r="HN429" s="59"/>
      <c r="HO429" s="59"/>
      <c r="HP429" s="59"/>
      <c r="HQ429" s="59"/>
      <c r="HR429" s="59"/>
      <c r="HS429" s="59"/>
      <c r="HT429" s="59"/>
      <c r="HU429" s="59"/>
      <c r="HV429" s="59"/>
      <c r="HW429" s="59"/>
      <c r="HX429" s="59"/>
      <c r="HY429" s="59"/>
      <c r="HZ429" s="59"/>
    </row>
    <row r="430" spans="1:234" ht="10.5" customHeight="1">
      <c r="A430" s="467"/>
      <c r="B430" s="468"/>
      <c r="C430" s="294"/>
      <c r="D430" s="283"/>
      <c r="E430" s="87"/>
      <c r="F430" s="87"/>
      <c r="G430" s="87"/>
      <c r="H430" s="87"/>
      <c r="I430" s="87"/>
      <c r="J430" s="88"/>
      <c r="K430" s="89"/>
      <c r="L430" s="90"/>
      <c r="M430" s="91"/>
      <c r="N430" s="92"/>
      <c r="O430" s="212"/>
      <c r="P430" s="222"/>
      <c r="Q430" s="319"/>
      <c r="R430" s="93"/>
      <c r="S430" s="93"/>
      <c r="T430" s="94"/>
      <c r="U430" s="94"/>
      <c r="V430" s="90"/>
      <c r="W430" s="89"/>
      <c r="X430" s="92"/>
      <c r="Y430" s="182"/>
      <c r="Z430" s="184"/>
      <c r="AA430" s="306"/>
      <c r="AB430" s="442"/>
      <c r="AC430" s="349"/>
      <c r="AD430" s="349"/>
      <c r="AE430" s="349"/>
      <c r="AF430" s="349"/>
      <c r="AG430" s="349"/>
      <c r="AH430" s="349"/>
      <c r="AI430" s="306"/>
      <c r="AJ430" s="90">
        <v>8</v>
      </c>
      <c r="AK430" s="183"/>
      <c r="AL430" s="184"/>
      <c r="AM430" s="349"/>
      <c r="AN430" s="349"/>
      <c r="AO430" s="306"/>
      <c r="AP430" s="350"/>
      <c r="AQ430" s="490"/>
      <c r="AR430" s="95"/>
      <c r="AS430" s="95"/>
      <c r="AT430" s="95"/>
      <c r="AU430" s="95"/>
      <c r="AV430" s="95"/>
      <c r="AW430" s="95"/>
      <c r="AX430" s="95"/>
      <c r="AY430" s="95"/>
      <c r="AZ430" s="95"/>
      <c r="BA430" s="95"/>
      <c r="BB430" s="95"/>
      <c r="BC430" s="95"/>
      <c r="BD430" s="95"/>
      <c r="BE430" s="95"/>
      <c r="BF430" s="95"/>
      <c r="BG430" s="95"/>
      <c r="BH430" s="95"/>
      <c r="BI430" s="95"/>
      <c r="BJ430" s="95"/>
      <c r="BK430" s="95"/>
      <c r="BL430" s="95"/>
      <c r="BM430" s="95"/>
      <c r="BN430" s="95"/>
      <c r="BO430" s="95"/>
      <c r="BP430" s="95"/>
      <c r="BQ430" s="95"/>
      <c r="BR430" s="95"/>
      <c r="BS430" s="95"/>
      <c r="BT430" s="95"/>
      <c r="BU430" s="95"/>
      <c r="BV430" s="95"/>
      <c r="BW430" s="95"/>
      <c r="BX430" s="95"/>
      <c r="BY430" s="95"/>
      <c r="BZ430" s="95"/>
      <c r="CA430" s="95"/>
      <c r="CB430" s="95"/>
      <c r="CC430" s="95"/>
      <c r="CD430" s="95"/>
      <c r="CE430" s="95"/>
      <c r="CF430" s="95"/>
      <c r="CG430" s="95"/>
      <c r="CH430" s="95"/>
      <c r="CI430" s="95"/>
      <c r="CJ430" s="95"/>
      <c r="CK430" s="95"/>
      <c r="CL430" s="95"/>
      <c r="CM430" s="95"/>
      <c r="CN430" s="95"/>
      <c r="CO430" s="95"/>
      <c r="CP430" s="95"/>
      <c r="CQ430" s="95"/>
      <c r="CR430" s="95"/>
      <c r="CS430" s="95"/>
      <c r="CT430" s="95"/>
      <c r="CU430" s="95"/>
      <c r="CV430" s="95"/>
      <c r="CW430" s="95"/>
      <c r="CX430" s="95"/>
      <c r="CY430" s="95"/>
      <c r="CZ430" s="95"/>
      <c r="DA430" s="95"/>
      <c r="DB430" s="95"/>
      <c r="DC430" s="95"/>
      <c r="DD430" s="95"/>
      <c r="DE430" s="95"/>
      <c r="DF430" s="95"/>
      <c r="DG430" s="95"/>
      <c r="DH430" s="95"/>
      <c r="DI430" s="95"/>
      <c r="DJ430" s="95"/>
      <c r="DK430" s="95"/>
      <c r="DL430" s="95"/>
      <c r="DM430" s="95"/>
      <c r="DN430" s="95"/>
      <c r="DO430" s="95"/>
      <c r="DP430" s="95"/>
      <c r="DQ430" s="95"/>
      <c r="DR430" s="95"/>
      <c r="DS430" s="95"/>
      <c r="DT430" s="95"/>
      <c r="DU430" s="95"/>
      <c r="DV430" s="95"/>
      <c r="DW430" s="95"/>
      <c r="DX430" s="95"/>
      <c r="DY430" s="95"/>
      <c r="DZ430" s="95"/>
      <c r="EA430" s="95"/>
      <c r="EB430" s="95"/>
      <c r="EC430" s="95"/>
      <c r="ED430" s="95"/>
      <c r="EE430" s="95"/>
      <c r="EF430" s="95"/>
      <c r="EG430" s="95"/>
      <c r="EH430" s="95"/>
      <c r="EI430" s="95"/>
      <c r="EJ430" s="95"/>
      <c r="EK430" s="95"/>
      <c r="EL430" s="95"/>
      <c r="EM430" s="95"/>
      <c r="EN430" s="95"/>
      <c r="EO430" s="95"/>
      <c r="EP430" s="95"/>
      <c r="EQ430" s="95"/>
      <c r="ER430" s="95"/>
      <c r="ES430" s="95"/>
      <c r="ET430" s="95"/>
      <c r="EU430" s="95"/>
      <c r="EV430" s="95"/>
      <c r="EW430" s="95"/>
      <c r="EX430" s="95"/>
      <c r="EY430" s="95"/>
      <c r="EZ430" s="95"/>
      <c r="FA430" s="95"/>
      <c r="FB430" s="95"/>
      <c r="FC430" s="95"/>
      <c r="FD430" s="95"/>
      <c r="FE430" s="95"/>
      <c r="FF430" s="95"/>
      <c r="FG430" s="95"/>
      <c r="FH430" s="95"/>
      <c r="FI430" s="95"/>
      <c r="FJ430" s="95"/>
      <c r="FK430" s="95"/>
      <c r="FL430" s="95"/>
      <c r="FM430" s="95"/>
      <c r="FN430" s="95"/>
      <c r="FO430" s="95"/>
      <c r="FP430" s="95"/>
      <c r="FQ430" s="95"/>
      <c r="FR430" s="95"/>
      <c r="FS430" s="95"/>
      <c r="FT430" s="95"/>
      <c r="FU430" s="95"/>
      <c r="FV430" s="95"/>
      <c r="FW430" s="95"/>
      <c r="FX430" s="95"/>
      <c r="FY430" s="95"/>
      <c r="FZ430" s="95"/>
      <c r="GA430" s="95"/>
      <c r="GB430" s="95"/>
      <c r="GC430" s="95"/>
      <c r="GD430" s="95"/>
      <c r="GE430" s="95"/>
      <c r="GF430" s="95"/>
      <c r="GG430" s="95"/>
      <c r="GH430" s="95"/>
      <c r="GI430" s="95"/>
      <c r="GJ430" s="95"/>
      <c r="GK430" s="95"/>
      <c r="GL430" s="95"/>
      <c r="GM430" s="95"/>
      <c r="GN430" s="95"/>
      <c r="GO430" s="95"/>
      <c r="GP430" s="95"/>
      <c r="GQ430" s="95"/>
      <c r="GR430" s="95"/>
      <c r="GS430" s="95"/>
      <c r="GT430" s="95"/>
      <c r="GU430" s="95"/>
      <c r="GV430" s="95"/>
      <c r="GW430" s="95"/>
      <c r="GX430" s="95"/>
      <c r="GY430" s="95"/>
      <c r="GZ430" s="95"/>
      <c r="HA430" s="95"/>
      <c r="HB430" s="95"/>
      <c r="HC430" s="95"/>
      <c r="HD430" s="95"/>
      <c r="HE430" s="95"/>
      <c r="HF430" s="95"/>
      <c r="HG430" s="95"/>
      <c r="HH430" s="95"/>
      <c r="HI430" s="95"/>
      <c r="HJ430" s="95"/>
      <c r="HK430" s="95"/>
      <c r="HL430" s="95"/>
      <c r="HM430" s="95"/>
      <c r="HN430" s="95"/>
      <c r="HO430" s="95"/>
      <c r="HP430" s="95"/>
      <c r="HQ430" s="95"/>
      <c r="HR430" s="95"/>
      <c r="HS430" s="95"/>
      <c r="HT430" s="95"/>
      <c r="HU430" s="95"/>
      <c r="HV430" s="95"/>
      <c r="HW430" s="95"/>
      <c r="HX430" s="95"/>
      <c r="HY430" s="95"/>
      <c r="HZ430" s="95"/>
    </row>
    <row r="431" spans="1:234" s="95" customFormat="1" ht="10.5" customHeight="1">
      <c r="A431" s="463" t="s">
        <v>64</v>
      </c>
      <c r="B431" s="465">
        <f>B429+1</f>
        <v>38844</v>
      </c>
      <c r="C431" s="293">
        <f>SUM(D431:J432)</f>
        <v>82</v>
      </c>
      <c r="D431" s="285">
        <v>30</v>
      </c>
      <c r="E431" s="96"/>
      <c r="F431" s="80"/>
      <c r="G431" s="80">
        <v>52</v>
      </c>
      <c r="H431" s="80"/>
      <c r="I431" s="80"/>
      <c r="J431" s="98"/>
      <c r="K431" s="28" t="s">
        <v>124</v>
      </c>
      <c r="L431" s="99">
        <v>9</v>
      </c>
      <c r="M431" s="82" t="s">
        <v>100</v>
      </c>
      <c r="N431" s="83">
        <v>11</v>
      </c>
      <c r="O431" s="213" t="s">
        <v>446</v>
      </c>
      <c r="P431" s="221"/>
      <c r="Q431" s="320">
        <f>SUM(R431:R432,T431:T432)+SUM(S431:S432)*1.5+SUM(U431:U432)/3+SUM(V431:V432)*0.6</f>
        <v>17</v>
      </c>
      <c r="R431" s="70"/>
      <c r="S431" s="70">
        <v>8</v>
      </c>
      <c r="T431" s="29">
        <v>5</v>
      </c>
      <c r="U431" s="29"/>
      <c r="V431" s="30"/>
      <c r="W431" s="28">
        <v>180</v>
      </c>
      <c r="X431" s="83">
        <v>186</v>
      </c>
      <c r="Y431" s="140"/>
      <c r="Z431" s="185">
        <v>8.1</v>
      </c>
      <c r="AA431" s="34"/>
      <c r="AB431" s="32">
        <v>30</v>
      </c>
      <c r="AC431" s="33">
        <v>52</v>
      </c>
      <c r="AD431" s="33"/>
      <c r="AE431" s="33"/>
      <c r="AF431" s="33"/>
      <c r="AG431" s="33"/>
      <c r="AH431" s="33"/>
      <c r="AI431" s="34"/>
      <c r="AJ431" s="30"/>
      <c r="AK431" s="180" t="s">
        <v>99</v>
      </c>
      <c r="AL431" s="185"/>
      <c r="AM431" s="33"/>
      <c r="AN431" s="351"/>
      <c r="AO431" s="34"/>
      <c r="AP431" s="352"/>
      <c r="AQ431" s="491" t="s">
        <v>445</v>
      </c>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c r="DL431" s="59"/>
      <c r="DM431" s="59"/>
      <c r="DN431" s="59"/>
      <c r="DO431" s="59"/>
      <c r="DP431" s="59"/>
      <c r="DQ431" s="59"/>
      <c r="DR431" s="59"/>
      <c r="DS431" s="59"/>
      <c r="DT431" s="59"/>
      <c r="DU431" s="59"/>
      <c r="DV431" s="59"/>
      <c r="DW431" s="59"/>
      <c r="DX431" s="59"/>
      <c r="DY431" s="59"/>
      <c r="DZ431" s="59"/>
      <c r="EA431" s="59"/>
      <c r="EB431" s="59"/>
      <c r="EC431" s="59"/>
      <c r="ED431" s="59"/>
      <c r="EE431" s="59"/>
      <c r="EF431" s="59"/>
      <c r="EG431" s="59"/>
      <c r="EH431" s="59"/>
      <c r="EI431" s="59"/>
      <c r="EJ431" s="59"/>
      <c r="EK431" s="59"/>
      <c r="EL431" s="59"/>
      <c r="EM431" s="59"/>
      <c r="EN431" s="59"/>
      <c r="EO431" s="59"/>
      <c r="EP431" s="59"/>
      <c r="EQ431" s="59"/>
      <c r="ER431" s="59"/>
      <c r="ES431" s="59"/>
      <c r="ET431" s="59"/>
      <c r="EU431" s="59"/>
      <c r="EV431" s="59"/>
      <c r="EW431" s="59"/>
      <c r="EX431" s="59"/>
      <c r="EY431" s="59"/>
      <c r="EZ431" s="59"/>
      <c r="FA431" s="59"/>
      <c r="FB431" s="59"/>
      <c r="FC431" s="59"/>
      <c r="FD431" s="59"/>
      <c r="FE431" s="59"/>
      <c r="FF431" s="59"/>
      <c r="FG431" s="59"/>
      <c r="FH431" s="59"/>
      <c r="FI431" s="59"/>
      <c r="FJ431" s="59"/>
      <c r="FK431" s="59"/>
      <c r="FL431" s="59"/>
      <c r="FM431" s="59"/>
      <c r="FN431" s="59"/>
      <c r="FO431" s="59"/>
      <c r="FP431" s="59"/>
      <c r="FQ431" s="59"/>
      <c r="FR431" s="59"/>
      <c r="FS431" s="59"/>
      <c r="FT431" s="59"/>
      <c r="FU431" s="59"/>
      <c r="FV431" s="59"/>
      <c r="FW431" s="59"/>
      <c r="FX431" s="59"/>
      <c r="FY431" s="59"/>
      <c r="FZ431" s="59"/>
      <c r="GA431" s="59"/>
      <c r="GB431" s="59"/>
      <c r="GC431" s="59"/>
      <c r="GD431" s="59"/>
      <c r="GE431" s="59"/>
      <c r="GF431" s="59"/>
      <c r="GG431" s="59"/>
      <c r="GH431" s="59"/>
      <c r="GI431" s="59"/>
      <c r="GJ431" s="59"/>
      <c r="GK431" s="59"/>
      <c r="GL431" s="59"/>
      <c r="GM431" s="59"/>
      <c r="GN431" s="59"/>
      <c r="GO431" s="59"/>
      <c r="GP431" s="59"/>
      <c r="GQ431" s="59"/>
      <c r="GR431" s="59"/>
      <c r="GS431" s="59"/>
      <c r="GT431" s="59"/>
      <c r="GU431" s="59"/>
      <c r="GV431" s="59"/>
      <c r="GW431" s="59"/>
      <c r="GX431" s="59"/>
      <c r="GY431" s="59"/>
      <c r="GZ431" s="59"/>
      <c r="HA431" s="59"/>
      <c r="HB431" s="59"/>
      <c r="HC431" s="59"/>
      <c r="HD431" s="59"/>
      <c r="HE431" s="59"/>
      <c r="HF431" s="59"/>
      <c r="HG431" s="59"/>
      <c r="HH431" s="59"/>
      <c r="HI431" s="59"/>
      <c r="HJ431" s="59"/>
      <c r="HK431" s="59"/>
      <c r="HL431" s="59"/>
      <c r="HM431" s="59"/>
      <c r="HN431" s="59"/>
      <c r="HO431" s="59"/>
      <c r="HP431" s="59"/>
      <c r="HQ431" s="59"/>
      <c r="HR431" s="59"/>
      <c r="HS431" s="59"/>
      <c r="HT431" s="59"/>
      <c r="HU431" s="59"/>
      <c r="HV431" s="59"/>
      <c r="HW431" s="59"/>
      <c r="HX431" s="59"/>
      <c r="HY431" s="59"/>
      <c r="HZ431" s="59"/>
    </row>
    <row r="432" spans="1:43" ht="10.5" customHeight="1" thickBot="1">
      <c r="A432" s="464"/>
      <c r="B432" s="466"/>
      <c r="C432" s="296"/>
      <c r="D432" s="285"/>
      <c r="E432" s="96"/>
      <c r="J432" s="98"/>
      <c r="L432" s="99"/>
      <c r="Q432" s="318"/>
      <c r="AJ432" s="30">
        <v>8</v>
      </c>
      <c r="AQ432" s="492"/>
    </row>
    <row r="433" spans="1:234" ht="10.5" customHeight="1" thickBot="1">
      <c r="A433" s="471">
        <f>IF(A417=52,1,A417+1)</f>
        <v>18</v>
      </c>
      <c r="B433" s="472"/>
      <c r="C433" s="299">
        <f>(C434/60-ROUNDDOWN(C434/60,0))/100*60+ROUNDDOWN(C434/60,0)</f>
        <v>6.46</v>
      </c>
      <c r="D433" s="300">
        <f>(D434/60-ROUNDDOWN(D434/60,0))/100*60+ROUNDDOWN(D434/60,0)</f>
        <v>5.29</v>
      </c>
      <c r="E433" s="301">
        <f aca="true" t="shared" si="132" ref="E433:J433">(E434/60-ROUNDDOWN(E434/60,0))/100*60+ROUNDDOWN(E434/60,0)</f>
        <v>0.04</v>
      </c>
      <c r="F433" s="301">
        <f t="shared" si="132"/>
        <v>0.16999999999999998</v>
      </c>
      <c r="G433" s="301">
        <f t="shared" si="132"/>
        <v>0.54</v>
      </c>
      <c r="H433" s="301">
        <f t="shared" si="132"/>
        <v>0.02</v>
      </c>
      <c r="I433" s="301">
        <f t="shared" si="132"/>
        <v>0</v>
      </c>
      <c r="J433" s="301">
        <f t="shared" si="132"/>
        <v>0</v>
      </c>
      <c r="K433" s="226"/>
      <c r="L433" s="227">
        <f>2*COUNTA(L419:L432)-COUNT(L419:L432)</f>
        <v>7</v>
      </c>
      <c r="M433" s="228"/>
      <c r="N433" s="229"/>
      <c r="O433" s="475"/>
      <c r="P433" s="476"/>
      <c r="Q433" s="321">
        <f aca="true" t="shared" si="133" ref="Q433:V433">SUM(Q419:Q432)</f>
        <v>80</v>
      </c>
      <c r="R433" s="230">
        <f t="shared" si="133"/>
        <v>0</v>
      </c>
      <c r="S433" s="230">
        <f t="shared" si="133"/>
        <v>8</v>
      </c>
      <c r="T433" s="230">
        <f t="shared" si="133"/>
        <v>68</v>
      </c>
      <c r="U433" s="230">
        <f t="shared" si="133"/>
        <v>0</v>
      </c>
      <c r="V433" s="230">
        <f t="shared" si="133"/>
        <v>0</v>
      </c>
      <c r="W433" s="226"/>
      <c r="X433" s="229"/>
      <c r="Y433" s="231"/>
      <c r="Z433" s="312">
        <f>COUNT(Z419:Z432)</f>
        <v>1</v>
      </c>
      <c r="AA433" s="313">
        <f>COUNT(AA419:AA432)</f>
        <v>0</v>
      </c>
      <c r="AB433" s="300">
        <f aca="true" t="shared" si="134" ref="AB433:AI433">(AB434/60-ROUNDDOWN(AB434/60,0))/100*60+ROUNDDOWN(AB434/60,0)</f>
        <v>5.54</v>
      </c>
      <c r="AC433" s="300">
        <f t="shared" si="134"/>
        <v>0.52</v>
      </c>
      <c r="AD433" s="300">
        <f t="shared" si="134"/>
        <v>0</v>
      </c>
      <c r="AE433" s="300">
        <f t="shared" si="134"/>
        <v>0</v>
      </c>
      <c r="AF433" s="300">
        <f t="shared" si="134"/>
        <v>0</v>
      </c>
      <c r="AG433" s="300">
        <f t="shared" si="134"/>
        <v>0</v>
      </c>
      <c r="AH433" s="300">
        <f t="shared" si="134"/>
        <v>0</v>
      </c>
      <c r="AI433" s="448">
        <f t="shared" si="134"/>
        <v>0</v>
      </c>
      <c r="AJ433" s="317">
        <f>IF(COUNT(AJ419:AJ432)=0,0,SUM(AJ419:AJ432)/COUNTA(AK421:AK432,AK435:AK436))</f>
        <v>8.142857142857142</v>
      </c>
      <c r="AK433" s="231">
        <f>IF(COUNT(AK419:AK432)=0,"",AVERAGE(AK419:AK432))</f>
        <v>48.8</v>
      </c>
      <c r="AL433" s="231">
        <f>IF(COUNT(AL419:AL432)=0,"",AVERAGE(AL419:AL432))</f>
        <v>69.6</v>
      </c>
      <c r="AM433" s="231">
        <f>IF(COUNT(AM419:AM432)=0,"",AVERAGE(AM419:AM432))</f>
        <v>64.8</v>
      </c>
      <c r="AN433" s="231">
        <f>IF(COUNT(AN419:AN432)=0,"",AVERAGE(AN419:AN432))</f>
        <v>66</v>
      </c>
      <c r="AO433" s="231">
        <f>IF(COUNT(AO419:AO432)=0,"",AVERAGE(AO419:AO432))</f>
        <v>17.2</v>
      </c>
      <c r="AP433" s="342">
        <f>SUM(AP419:AP432)</f>
        <v>0</v>
      </c>
      <c r="AQ433" s="367"/>
      <c r="AR433" s="232"/>
      <c r="AS433" s="232"/>
      <c r="AT433" s="232"/>
      <c r="AU433" s="232"/>
      <c r="AV433" s="232"/>
      <c r="AW433" s="232"/>
      <c r="AX433" s="232"/>
      <c r="AY433" s="232"/>
      <c r="AZ433" s="232"/>
      <c r="BA433" s="232"/>
      <c r="BB433" s="232"/>
      <c r="BC433" s="232"/>
      <c r="BD433" s="232"/>
      <c r="BE433" s="232"/>
      <c r="BF433" s="232"/>
      <c r="BG433" s="232"/>
      <c r="BH433" s="232"/>
      <c r="BI433" s="232"/>
      <c r="BJ433" s="232"/>
      <c r="BK433" s="232"/>
      <c r="BL433" s="232"/>
      <c r="BM433" s="232"/>
      <c r="BN433" s="232"/>
      <c r="BO433" s="232"/>
      <c r="BP433" s="232"/>
      <c r="BQ433" s="232"/>
      <c r="BR433" s="232"/>
      <c r="BS433" s="232"/>
      <c r="BT433" s="232"/>
      <c r="BU433" s="232"/>
      <c r="BV433" s="232"/>
      <c r="BW433" s="232"/>
      <c r="BX433" s="232"/>
      <c r="BY433" s="232"/>
      <c r="BZ433" s="232"/>
      <c r="CA433" s="232"/>
      <c r="CB433" s="232"/>
      <c r="CC433" s="232"/>
      <c r="CD433" s="232"/>
      <c r="CE433" s="232"/>
      <c r="CF433" s="232"/>
      <c r="CG433" s="232"/>
      <c r="CH433" s="232"/>
      <c r="CI433" s="232"/>
      <c r="CJ433" s="232"/>
      <c r="CK433" s="232"/>
      <c r="CL433" s="232"/>
      <c r="CM433" s="232"/>
      <c r="CN433" s="232"/>
      <c r="CO433" s="232"/>
      <c r="CP433" s="232"/>
      <c r="CQ433" s="232"/>
      <c r="CR433" s="232"/>
      <c r="CS433" s="232"/>
      <c r="CT433" s="232"/>
      <c r="CU433" s="232"/>
      <c r="CV433" s="232"/>
      <c r="CW433" s="232"/>
      <c r="CX433" s="232"/>
      <c r="CY433" s="232"/>
      <c r="CZ433" s="232"/>
      <c r="DA433" s="232"/>
      <c r="DB433" s="232"/>
      <c r="DC433" s="232"/>
      <c r="DD433" s="232"/>
      <c r="DE433" s="232"/>
      <c r="DF433" s="232"/>
      <c r="DG433" s="232"/>
      <c r="DH433" s="232"/>
      <c r="DI433" s="232"/>
      <c r="DJ433" s="232"/>
      <c r="DK433" s="232"/>
      <c r="DL433" s="232"/>
      <c r="DM433" s="232"/>
      <c r="DN433" s="232"/>
      <c r="DO433" s="232"/>
      <c r="DP433" s="232"/>
      <c r="DQ433" s="232"/>
      <c r="DR433" s="232"/>
      <c r="DS433" s="232"/>
      <c r="DT433" s="232"/>
      <c r="DU433" s="232"/>
      <c r="DV433" s="232"/>
      <c r="DW433" s="232"/>
      <c r="DX433" s="232"/>
      <c r="DY433" s="232"/>
      <c r="DZ433" s="232"/>
      <c r="EA433" s="232"/>
      <c r="EB433" s="232"/>
      <c r="EC433" s="232"/>
      <c r="ED433" s="232"/>
      <c r="EE433" s="232"/>
      <c r="EF433" s="232"/>
      <c r="EG433" s="232"/>
      <c r="EH433" s="232"/>
      <c r="EI433" s="232"/>
      <c r="EJ433" s="232"/>
      <c r="EK433" s="232"/>
      <c r="EL433" s="232"/>
      <c r="EM433" s="232"/>
      <c r="EN433" s="232"/>
      <c r="EO433" s="232"/>
      <c r="EP433" s="232"/>
      <c r="EQ433" s="232"/>
      <c r="ER433" s="232"/>
      <c r="ES433" s="232"/>
      <c r="ET433" s="232"/>
      <c r="EU433" s="232"/>
      <c r="EV433" s="232"/>
      <c r="EW433" s="232"/>
      <c r="EX433" s="232"/>
      <c r="EY433" s="232"/>
      <c r="EZ433" s="232"/>
      <c r="FA433" s="232"/>
      <c r="FB433" s="232"/>
      <c r="FC433" s="232"/>
      <c r="FD433" s="232"/>
      <c r="FE433" s="232"/>
      <c r="FF433" s="232"/>
      <c r="FG433" s="232"/>
      <c r="FH433" s="232"/>
      <c r="FI433" s="232"/>
      <c r="FJ433" s="232"/>
      <c r="FK433" s="232"/>
      <c r="FL433" s="232"/>
      <c r="FM433" s="232"/>
      <c r="FN433" s="232"/>
      <c r="FO433" s="232"/>
      <c r="FP433" s="232"/>
      <c r="FQ433" s="232"/>
      <c r="FR433" s="232"/>
      <c r="FS433" s="232"/>
      <c r="FT433" s="232"/>
      <c r="FU433" s="232"/>
      <c r="FV433" s="232"/>
      <c r="FW433" s="232"/>
      <c r="FX433" s="232"/>
      <c r="FY433" s="232"/>
      <c r="FZ433" s="232"/>
      <c r="GA433" s="232"/>
      <c r="GB433" s="232"/>
      <c r="GC433" s="232"/>
      <c r="GD433" s="232"/>
      <c r="GE433" s="232"/>
      <c r="GF433" s="232"/>
      <c r="GG433" s="232"/>
      <c r="GH433" s="232"/>
      <c r="GI433" s="232"/>
      <c r="GJ433" s="232"/>
      <c r="GK433" s="232"/>
      <c r="GL433" s="232"/>
      <c r="GM433" s="232"/>
      <c r="GN433" s="232"/>
      <c r="GO433" s="232"/>
      <c r="GP433" s="232"/>
      <c r="GQ433" s="232"/>
      <c r="GR433" s="232"/>
      <c r="GS433" s="232"/>
      <c r="GT433" s="232"/>
      <c r="GU433" s="232"/>
      <c r="GV433" s="232"/>
      <c r="GW433" s="232"/>
      <c r="GX433" s="232"/>
      <c r="GY433" s="232"/>
      <c r="GZ433" s="232"/>
      <c r="HA433" s="232"/>
      <c r="HB433" s="232"/>
      <c r="HC433" s="232"/>
      <c r="HD433" s="232"/>
      <c r="HE433" s="232"/>
      <c r="HF433" s="232"/>
      <c r="HG433" s="232"/>
      <c r="HH433" s="232"/>
      <c r="HI433" s="232"/>
      <c r="HJ433" s="232"/>
      <c r="HK433" s="232"/>
      <c r="HL433" s="232"/>
      <c r="HM433" s="232"/>
      <c r="HN433" s="232"/>
      <c r="HO433" s="232"/>
      <c r="HP433" s="232"/>
      <c r="HQ433" s="232"/>
      <c r="HR433" s="232"/>
      <c r="HS433" s="232"/>
      <c r="HT433" s="232"/>
      <c r="HU433" s="232"/>
      <c r="HV433" s="232"/>
      <c r="HW433" s="232"/>
      <c r="HX433" s="232"/>
      <c r="HY433" s="232"/>
      <c r="HZ433" s="232"/>
    </row>
    <row r="434" spans="1:234" s="232" customFormat="1" ht="10.5" customHeight="1" thickBot="1">
      <c r="A434" s="473"/>
      <c r="B434" s="474"/>
      <c r="C434" s="297">
        <f>SUM(C419:C432)</f>
        <v>406</v>
      </c>
      <c r="D434" s="288">
        <f>SUM(D419:D432)</f>
        <v>329</v>
      </c>
      <c r="E434" s="233">
        <f aca="true" t="shared" si="135" ref="E434:J434">SUM(E419:E432)</f>
        <v>4</v>
      </c>
      <c r="F434" s="233">
        <f t="shared" si="135"/>
        <v>17</v>
      </c>
      <c r="G434" s="233">
        <f t="shared" si="135"/>
        <v>54</v>
      </c>
      <c r="H434" s="233">
        <f t="shared" si="135"/>
        <v>2</v>
      </c>
      <c r="I434" s="233">
        <f t="shared" si="135"/>
        <v>0</v>
      </c>
      <c r="J434" s="233">
        <f t="shared" si="135"/>
        <v>0</v>
      </c>
      <c r="K434" s="234"/>
      <c r="L434" s="235"/>
      <c r="M434" s="236"/>
      <c r="N434" s="237"/>
      <c r="O434" s="477"/>
      <c r="P434" s="478"/>
      <c r="Q434" s="316">
        <f>IF(C434=0,"",Q433/C434*60)</f>
        <v>11.822660098522167</v>
      </c>
      <c r="R434" s="239"/>
      <c r="S434" s="239"/>
      <c r="T434" s="240"/>
      <c r="U434" s="240"/>
      <c r="V434" s="235"/>
      <c r="W434" s="234"/>
      <c r="X434" s="237"/>
      <c r="Y434" s="241"/>
      <c r="Z434" s="314">
        <f>SUM(Z419:Z432)</f>
        <v>8.1</v>
      </c>
      <c r="AA434" s="315">
        <f>SUM(AA419:AA432)</f>
        <v>0</v>
      </c>
      <c r="AB434" s="288">
        <f>SUM(AB419:AB432)</f>
        <v>354</v>
      </c>
      <c r="AC434" s="288">
        <f aca="true" t="shared" si="136" ref="AC434:AI434">SUM(AC419:AC432)</f>
        <v>52</v>
      </c>
      <c r="AD434" s="288">
        <f t="shared" si="136"/>
        <v>0</v>
      </c>
      <c r="AE434" s="288">
        <f t="shared" si="136"/>
        <v>0</v>
      </c>
      <c r="AF434" s="288">
        <f t="shared" si="136"/>
        <v>0</v>
      </c>
      <c r="AG434" s="288">
        <f t="shared" si="136"/>
        <v>0</v>
      </c>
      <c r="AH434" s="288">
        <f t="shared" si="136"/>
        <v>0</v>
      </c>
      <c r="AI434" s="449">
        <f t="shared" si="136"/>
        <v>0</v>
      </c>
      <c r="AJ434" s="235"/>
      <c r="AK434" s="241"/>
      <c r="AL434" s="314"/>
      <c r="AM434" s="343"/>
      <c r="AN434" s="343"/>
      <c r="AO434" s="315"/>
      <c r="AP434" s="344"/>
      <c r="AQ434" s="368"/>
      <c r="AR434" s="242"/>
      <c r="AS434" s="242"/>
      <c r="AT434" s="242"/>
      <c r="AU434" s="242"/>
      <c r="AV434" s="242"/>
      <c r="AW434" s="242"/>
      <c r="AX434" s="242"/>
      <c r="AY434" s="242"/>
      <c r="AZ434" s="242"/>
      <c r="BA434" s="242"/>
      <c r="BB434" s="242"/>
      <c r="BC434" s="242"/>
      <c r="BD434" s="242"/>
      <c r="BE434" s="242"/>
      <c r="BF434" s="242"/>
      <c r="BG434" s="242"/>
      <c r="BH434" s="242"/>
      <c r="BI434" s="242"/>
      <c r="BJ434" s="242"/>
      <c r="BK434" s="242"/>
      <c r="BL434" s="242"/>
      <c r="BM434" s="242"/>
      <c r="BN434" s="242"/>
      <c r="BO434" s="242"/>
      <c r="BP434" s="242"/>
      <c r="BQ434" s="242"/>
      <c r="BR434" s="242"/>
      <c r="BS434" s="242"/>
      <c r="BT434" s="242"/>
      <c r="BU434" s="242"/>
      <c r="BV434" s="242"/>
      <c r="BW434" s="242"/>
      <c r="BX434" s="242"/>
      <c r="BY434" s="242"/>
      <c r="BZ434" s="242"/>
      <c r="CA434" s="242"/>
      <c r="CB434" s="242"/>
      <c r="CC434" s="242"/>
      <c r="CD434" s="242"/>
      <c r="CE434" s="242"/>
      <c r="CF434" s="242"/>
      <c r="CG434" s="242"/>
      <c r="CH434" s="242"/>
      <c r="CI434" s="242"/>
      <c r="CJ434" s="242"/>
      <c r="CK434" s="242"/>
      <c r="CL434" s="242"/>
      <c r="CM434" s="242"/>
      <c r="CN434" s="242"/>
      <c r="CO434" s="242"/>
      <c r="CP434" s="242"/>
      <c r="CQ434" s="242"/>
      <c r="CR434" s="242"/>
      <c r="CS434" s="242"/>
      <c r="CT434" s="242"/>
      <c r="CU434" s="242"/>
      <c r="CV434" s="242"/>
      <c r="CW434" s="242"/>
      <c r="CX434" s="242"/>
      <c r="CY434" s="242"/>
      <c r="CZ434" s="242"/>
      <c r="DA434" s="242"/>
      <c r="DB434" s="242"/>
      <c r="DC434" s="242"/>
      <c r="DD434" s="242"/>
      <c r="DE434" s="242"/>
      <c r="DF434" s="242"/>
      <c r="DG434" s="242"/>
      <c r="DH434" s="242"/>
      <c r="DI434" s="242"/>
      <c r="DJ434" s="242"/>
      <c r="DK434" s="242"/>
      <c r="DL434" s="242"/>
      <c r="DM434" s="242"/>
      <c r="DN434" s="242"/>
      <c r="DO434" s="242"/>
      <c r="DP434" s="242"/>
      <c r="DQ434" s="242"/>
      <c r="DR434" s="242"/>
      <c r="DS434" s="242"/>
      <c r="DT434" s="242"/>
      <c r="DU434" s="242"/>
      <c r="DV434" s="242"/>
      <c r="DW434" s="242"/>
      <c r="DX434" s="242"/>
      <c r="DY434" s="242"/>
      <c r="DZ434" s="242"/>
      <c r="EA434" s="242"/>
      <c r="EB434" s="242"/>
      <c r="EC434" s="242"/>
      <c r="ED434" s="242"/>
      <c r="EE434" s="242"/>
      <c r="EF434" s="242"/>
      <c r="EG434" s="242"/>
      <c r="EH434" s="242"/>
      <c r="EI434" s="242"/>
      <c r="EJ434" s="242"/>
      <c r="EK434" s="242"/>
      <c r="EL434" s="242"/>
      <c r="EM434" s="242"/>
      <c r="EN434" s="242"/>
      <c r="EO434" s="242"/>
      <c r="EP434" s="242"/>
      <c r="EQ434" s="242"/>
      <c r="ER434" s="242"/>
      <c r="ES434" s="242"/>
      <c r="ET434" s="242"/>
      <c r="EU434" s="242"/>
      <c r="EV434" s="242"/>
      <c r="EW434" s="242"/>
      <c r="EX434" s="242"/>
      <c r="EY434" s="242"/>
      <c r="EZ434" s="242"/>
      <c r="FA434" s="242"/>
      <c r="FB434" s="242"/>
      <c r="FC434" s="242"/>
      <c r="FD434" s="242"/>
      <c r="FE434" s="242"/>
      <c r="FF434" s="242"/>
      <c r="FG434" s="242"/>
      <c r="FH434" s="242"/>
      <c r="FI434" s="242"/>
      <c r="FJ434" s="242"/>
      <c r="FK434" s="242"/>
      <c r="FL434" s="242"/>
      <c r="FM434" s="242"/>
      <c r="FN434" s="242"/>
      <c r="FO434" s="242"/>
      <c r="FP434" s="242"/>
      <c r="FQ434" s="242"/>
      <c r="FR434" s="242"/>
      <c r="FS434" s="242"/>
      <c r="FT434" s="242"/>
      <c r="FU434" s="242"/>
      <c r="FV434" s="242"/>
      <c r="FW434" s="242"/>
      <c r="FX434" s="242"/>
      <c r="FY434" s="242"/>
      <c r="FZ434" s="242"/>
      <c r="GA434" s="242"/>
      <c r="GB434" s="242"/>
      <c r="GC434" s="242"/>
      <c r="GD434" s="242"/>
      <c r="GE434" s="242"/>
      <c r="GF434" s="242"/>
      <c r="GG434" s="242"/>
      <c r="GH434" s="242"/>
      <c r="GI434" s="242"/>
      <c r="GJ434" s="242"/>
      <c r="GK434" s="242"/>
      <c r="GL434" s="242"/>
      <c r="GM434" s="242"/>
      <c r="GN434" s="242"/>
      <c r="GO434" s="242"/>
      <c r="GP434" s="242"/>
      <c r="GQ434" s="242"/>
      <c r="GR434" s="242"/>
      <c r="GS434" s="242"/>
      <c r="GT434" s="242"/>
      <c r="GU434" s="242"/>
      <c r="GV434" s="242"/>
      <c r="GW434" s="242"/>
      <c r="GX434" s="242"/>
      <c r="GY434" s="242"/>
      <c r="GZ434" s="242"/>
      <c r="HA434" s="242"/>
      <c r="HB434" s="242"/>
      <c r="HC434" s="242"/>
      <c r="HD434" s="242"/>
      <c r="HE434" s="242"/>
      <c r="HF434" s="242"/>
      <c r="HG434" s="242"/>
      <c r="HH434" s="242"/>
      <c r="HI434" s="242"/>
      <c r="HJ434" s="242"/>
      <c r="HK434" s="242"/>
      <c r="HL434" s="242"/>
      <c r="HM434" s="242"/>
      <c r="HN434" s="242"/>
      <c r="HO434" s="242"/>
      <c r="HP434" s="242"/>
      <c r="HQ434" s="242"/>
      <c r="HR434" s="242"/>
      <c r="HS434" s="242"/>
      <c r="HT434" s="242"/>
      <c r="HU434" s="242"/>
      <c r="HV434" s="242"/>
      <c r="HW434" s="242"/>
      <c r="HX434" s="242"/>
      <c r="HY434" s="242"/>
      <c r="HZ434" s="242"/>
    </row>
    <row r="435" spans="1:234" s="242" customFormat="1" ht="10.5" customHeight="1" thickBot="1">
      <c r="A435" s="469" t="s">
        <v>51</v>
      </c>
      <c r="B435" s="470">
        <f>B431+1</f>
        <v>38845</v>
      </c>
      <c r="C435" s="293">
        <f>SUM(D435:J436)</f>
        <v>32</v>
      </c>
      <c r="D435" s="284"/>
      <c r="E435" s="80"/>
      <c r="F435" s="80"/>
      <c r="G435" s="80"/>
      <c r="H435" s="80"/>
      <c r="I435" s="80"/>
      <c r="J435" s="81"/>
      <c r="K435" s="28"/>
      <c r="L435" s="30"/>
      <c r="M435" s="82"/>
      <c r="N435" s="83"/>
      <c r="O435" s="214"/>
      <c r="P435" s="223"/>
      <c r="Q435" s="318">
        <f>SUM(R435:R436,T435:T436)+SUM(S435:S436)*1.5+SUM(U435:U436)/3+SUM(V435:V436)*0.6</f>
        <v>6</v>
      </c>
      <c r="R435" s="70"/>
      <c r="S435" s="70"/>
      <c r="T435" s="29"/>
      <c r="U435" s="29"/>
      <c r="V435" s="30"/>
      <c r="W435" s="28"/>
      <c r="X435" s="83"/>
      <c r="Y435" s="140"/>
      <c r="Z435" s="185"/>
      <c r="AA435" s="34"/>
      <c r="AB435" s="32"/>
      <c r="AC435" s="33"/>
      <c r="AD435" s="33"/>
      <c r="AE435" s="33"/>
      <c r="AF435" s="33"/>
      <c r="AG435" s="33"/>
      <c r="AH435" s="33"/>
      <c r="AI435" s="34"/>
      <c r="AJ435" s="30"/>
      <c r="AK435" s="180">
        <v>55</v>
      </c>
      <c r="AL435" s="185">
        <v>86</v>
      </c>
      <c r="AM435" s="33">
        <v>78</v>
      </c>
      <c r="AN435" s="351">
        <v>75</v>
      </c>
      <c r="AO435" s="34">
        <f>AN435-AK435</f>
        <v>20</v>
      </c>
      <c r="AP435" s="352"/>
      <c r="AQ435" s="489" t="s">
        <v>444</v>
      </c>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c r="BT435" s="59"/>
      <c r="BU435" s="59"/>
      <c r="BV435" s="59"/>
      <c r="BW435" s="59"/>
      <c r="BX435" s="59"/>
      <c r="BY435" s="59"/>
      <c r="BZ435" s="59"/>
      <c r="CA435" s="59"/>
      <c r="CB435" s="59"/>
      <c r="CC435" s="59"/>
      <c r="CD435" s="59"/>
      <c r="CE435" s="59"/>
      <c r="CF435" s="59"/>
      <c r="CG435" s="59"/>
      <c r="CH435" s="59"/>
      <c r="CI435" s="59"/>
      <c r="CJ435" s="59"/>
      <c r="CK435" s="59"/>
      <c r="CL435" s="59"/>
      <c r="CM435" s="59"/>
      <c r="CN435" s="59"/>
      <c r="CO435" s="59"/>
      <c r="CP435" s="59"/>
      <c r="CQ435" s="59"/>
      <c r="CR435" s="59"/>
      <c r="CS435" s="59"/>
      <c r="CT435" s="59"/>
      <c r="CU435" s="59"/>
      <c r="CV435" s="59"/>
      <c r="CW435" s="59"/>
      <c r="CX435" s="59"/>
      <c r="CY435" s="59"/>
      <c r="CZ435" s="59"/>
      <c r="DA435" s="59"/>
      <c r="DB435" s="59"/>
      <c r="DC435" s="59"/>
      <c r="DD435" s="59"/>
      <c r="DE435" s="59"/>
      <c r="DF435" s="59"/>
      <c r="DG435" s="59"/>
      <c r="DH435" s="59"/>
      <c r="DI435" s="59"/>
      <c r="DJ435" s="59"/>
      <c r="DK435" s="59"/>
      <c r="DL435" s="59"/>
      <c r="DM435" s="59"/>
      <c r="DN435" s="59"/>
      <c r="DO435" s="59"/>
      <c r="DP435" s="59"/>
      <c r="DQ435" s="59"/>
      <c r="DR435" s="59"/>
      <c r="DS435" s="59"/>
      <c r="DT435" s="59"/>
      <c r="DU435" s="59"/>
      <c r="DV435" s="59"/>
      <c r="DW435" s="59"/>
      <c r="DX435" s="59"/>
      <c r="DY435" s="59"/>
      <c r="DZ435" s="59"/>
      <c r="EA435" s="59"/>
      <c r="EB435" s="59"/>
      <c r="EC435" s="59"/>
      <c r="ED435" s="59"/>
      <c r="EE435" s="59"/>
      <c r="EF435" s="59"/>
      <c r="EG435" s="59"/>
      <c r="EH435" s="59"/>
      <c r="EI435" s="59"/>
      <c r="EJ435" s="59"/>
      <c r="EK435" s="59"/>
      <c r="EL435" s="59"/>
      <c r="EM435" s="59"/>
      <c r="EN435" s="59"/>
      <c r="EO435" s="59"/>
      <c r="EP435" s="59"/>
      <c r="EQ435" s="59"/>
      <c r="ER435" s="59"/>
      <c r="ES435" s="59"/>
      <c r="ET435" s="59"/>
      <c r="EU435" s="59"/>
      <c r="EV435" s="59"/>
      <c r="EW435" s="59"/>
      <c r="EX435" s="59"/>
      <c r="EY435" s="59"/>
      <c r="EZ435" s="59"/>
      <c r="FA435" s="59"/>
      <c r="FB435" s="59"/>
      <c r="FC435" s="59"/>
      <c r="FD435" s="59"/>
      <c r="FE435" s="59"/>
      <c r="FF435" s="59"/>
      <c r="FG435" s="59"/>
      <c r="FH435" s="59"/>
      <c r="FI435" s="59"/>
      <c r="FJ435" s="59"/>
      <c r="FK435" s="59"/>
      <c r="FL435" s="59"/>
      <c r="FM435" s="59"/>
      <c r="FN435" s="59"/>
      <c r="FO435" s="59"/>
      <c r="FP435" s="59"/>
      <c r="FQ435" s="59"/>
      <c r="FR435" s="59"/>
      <c r="FS435" s="59"/>
      <c r="FT435" s="59"/>
      <c r="FU435" s="59"/>
      <c r="FV435" s="59"/>
      <c r="FW435" s="59"/>
      <c r="FX435" s="59"/>
      <c r="FY435" s="59"/>
      <c r="FZ435" s="59"/>
      <c r="GA435" s="59"/>
      <c r="GB435" s="59"/>
      <c r="GC435" s="59"/>
      <c r="GD435" s="59"/>
      <c r="GE435" s="59"/>
      <c r="GF435" s="59"/>
      <c r="GG435" s="59"/>
      <c r="GH435" s="59"/>
      <c r="GI435" s="59"/>
      <c r="GJ435" s="59"/>
      <c r="GK435" s="59"/>
      <c r="GL435" s="59"/>
      <c r="GM435" s="59"/>
      <c r="GN435" s="59"/>
      <c r="GO435" s="59"/>
      <c r="GP435" s="59"/>
      <c r="GQ435" s="59"/>
      <c r="GR435" s="59"/>
      <c r="GS435" s="59"/>
      <c r="GT435" s="59"/>
      <c r="GU435" s="59"/>
      <c r="GV435" s="59"/>
      <c r="GW435" s="59"/>
      <c r="GX435" s="59"/>
      <c r="GY435" s="59"/>
      <c r="GZ435" s="59"/>
      <c r="HA435" s="59"/>
      <c r="HB435" s="59"/>
      <c r="HC435" s="59"/>
      <c r="HD435" s="59"/>
      <c r="HE435" s="59"/>
      <c r="HF435" s="59"/>
      <c r="HG435" s="59"/>
      <c r="HH435" s="59"/>
      <c r="HI435" s="59"/>
      <c r="HJ435" s="59"/>
      <c r="HK435" s="59"/>
      <c r="HL435" s="59"/>
      <c r="HM435" s="59"/>
      <c r="HN435" s="59"/>
      <c r="HO435" s="59"/>
      <c r="HP435" s="59"/>
      <c r="HQ435" s="59"/>
      <c r="HR435" s="59"/>
      <c r="HS435" s="59"/>
      <c r="HT435" s="59"/>
      <c r="HU435" s="59"/>
      <c r="HV435" s="59"/>
      <c r="HW435" s="59"/>
      <c r="HX435" s="59"/>
      <c r="HY435" s="59"/>
      <c r="HZ435" s="59"/>
    </row>
    <row r="436" spans="1:234" ht="10.5" customHeight="1">
      <c r="A436" s="467"/>
      <c r="B436" s="468"/>
      <c r="C436" s="292"/>
      <c r="D436" s="283">
        <v>32</v>
      </c>
      <c r="E436" s="87"/>
      <c r="F436" s="87"/>
      <c r="G436" s="87"/>
      <c r="H436" s="87"/>
      <c r="I436" s="87"/>
      <c r="J436" s="88"/>
      <c r="K436" s="89" t="s">
        <v>447</v>
      </c>
      <c r="L436" s="90">
        <v>9</v>
      </c>
      <c r="M436" s="91" t="s">
        <v>97</v>
      </c>
      <c r="N436" s="92">
        <v>17</v>
      </c>
      <c r="O436" s="215" t="s">
        <v>207</v>
      </c>
      <c r="P436" s="224"/>
      <c r="Q436" s="319"/>
      <c r="R436" s="93"/>
      <c r="S436" s="93"/>
      <c r="T436" s="94">
        <v>6</v>
      </c>
      <c r="U436" s="94"/>
      <c r="V436" s="90"/>
      <c r="W436" s="89">
        <v>123</v>
      </c>
      <c r="X436" s="92"/>
      <c r="Y436" s="182"/>
      <c r="Z436" s="184"/>
      <c r="AA436" s="306"/>
      <c r="AB436" s="442">
        <v>32</v>
      </c>
      <c r="AC436" s="349"/>
      <c r="AD436" s="349"/>
      <c r="AE436" s="349"/>
      <c r="AF436" s="349"/>
      <c r="AG436" s="349"/>
      <c r="AH436" s="349"/>
      <c r="AI436" s="306"/>
      <c r="AJ436" s="90">
        <v>8</v>
      </c>
      <c r="AK436" s="182"/>
      <c r="AL436" s="184"/>
      <c r="AM436" s="349"/>
      <c r="AN436" s="349"/>
      <c r="AO436" s="306"/>
      <c r="AP436" s="350">
        <v>1</v>
      </c>
      <c r="AQ436" s="490"/>
      <c r="AR436" s="95"/>
      <c r="AS436" s="95"/>
      <c r="AT436" s="95"/>
      <c r="AU436" s="95"/>
      <c r="AV436" s="95"/>
      <c r="AW436" s="95"/>
      <c r="AX436" s="95"/>
      <c r="AY436" s="95"/>
      <c r="AZ436" s="95"/>
      <c r="BA436" s="95"/>
      <c r="BB436" s="95"/>
      <c r="BC436" s="95"/>
      <c r="BD436" s="95"/>
      <c r="BE436" s="95"/>
      <c r="BF436" s="95"/>
      <c r="BG436" s="95"/>
      <c r="BH436" s="95"/>
      <c r="BI436" s="95"/>
      <c r="BJ436" s="95"/>
      <c r="BK436" s="95"/>
      <c r="BL436" s="95"/>
      <c r="BM436" s="95"/>
      <c r="BN436" s="95"/>
      <c r="BO436" s="95"/>
      <c r="BP436" s="95"/>
      <c r="BQ436" s="95"/>
      <c r="BR436" s="95"/>
      <c r="BS436" s="95"/>
      <c r="BT436" s="95"/>
      <c r="BU436" s="95"/>
      <c r="BV436" s="95"/>
      <c r="BW436" s="95"/>
      <c r="BX436" s="95"/>
      <c r="BY436" s="95"/>
      <c r="BZ436" s="95"/>
      <c r="CA436" s="95"/>
      <c r="CB436" s="95"/>
      <c r="CC436" s="95"/>
      <c r="CD436" s="95"/>
      <c r="CE436" s="95"/>
      <c r="CF436" s="95"/>
      <c r="CG436" s="95"/>
      <c r="CH436" s="95"/>
      <c r="CI436" s="95"/>
      <c r="CJ436" s="95"/>
      <c r="CK436" s="95"/>
      <c r="CL436" s="95"/>
      <c r="CM436" s="95"/>
      <c r="CN436" s="95"/>
      <c r="CO436" s="95"/>
      <c r="CP436" s="95"/>
      <c r="CQ436" s="95"/>
      <c r="CR436" s="95"/>
      <c r="CS436" s="95"/>
      <c r="CT436" s="95"/>
      <c r="CU436" s="95"/>
      <c r="CV436" s="95"/>
      <c r="CW436" s="95"/>
      <c r="CX436" s="95"/>
      <c r="CY436" s="95"/>
      <c r="CZ436" s="95"/>
      <c r="DA436" s="95"/>
      <c r="DB436" s="95"/>
      <c r="DC436" s="95"/>
      <c r="DD436" s="95"/>
      <c r="DE436" s="95"/>
      <c r="DF436" s="95"/>
      <c r="DG436" s="95"/>
      <c r="DH436" s="95"/>
      <c r="DI436" s="95"/>
      <c r="DJ436" s="95"/>
      <c r="DK436" s="95"/>
      <c r="DL436" s="95"/>
      <c r="DM436" s="95"/>
      <c r="DN436" s="95"/>
      <c r="DO436" s="95"/>
      <c r="DP436" s="95"/>
      <c r="DQ436" s="95"/>
      <c r="DR436" s="95"/>
      <c r="DS436" s="95"/>
      <c r="DT436" s="95"/>
      <c r="DU436" s="95"/>
      <c r="DV436" s="95"/>
      <c r="DW436" s="95"/>
      <c r="DX436" s="95"/>
      <c r="DY436" s="95"/>
      <c r="DZ436" s="95"/>
      <c r="EA436" s="95"/>
      <c r="EB436" s="95"/>
      <c r="EC436" s="95"/>
      <c r="ED436" s="95"/>
      <c r="EE436" s="95"/>
      <c r="EF436" s="95"/>
      <c r="EG436" s="95"/>
      <c r="EH436" s="95"/>
      <c r="EI436" s="95"/>
      <c r="EJ436" s="95"/>
      <c r="EK436" s="95"/>
      <c r="EL436" s="95"/>
      <c r="EM436" s="95"/>
      <c r="EN436" s="95"/>
      <c r="EO436" s="95"/>
      <c r="EP436" s="95"/>
      <c r="EQ436" s="95"/>
      <c r="ER436" s="95"/>
      <c r="ES436" s="95"/>
      <c r="ET436" s="95"/>
      <c r="EU436" s="95"/>
      <c r="EV436" s="95"/>
      <c r="EW436" s="95"/>
      <c r="EX436" s="95"/>
      <c r="EY436" s="95"/>
      <c r="EZ436" s="95"/>
      <c r="FA436" s="95"/>
      <c r="FB436" s="95"/>
      <c r="FC436" s="95"/>
      <c r="FD436" s="95"/>
      <c r="FE436" s="95"/>
      <c r="FF436" s="95"/>
      <c r="FG436" s="95"/>
      <c r="FH436" s="95"/>
      <c r="FI436" s="95"/>
      <c r="FJ436" s="95"/>
      <c r="FK436" s="95"/>
      <c r="FL436" s="95"/>
      <c r="FM436" s="95"/>
      <c r="FN436" s="95"/>
      <c r="FO436" s="95"/>
      <c r="FP436" s="95"/>
      <c r="FQ436" s="95"/>
      <c r="FR436" s="95"/>
      <c r="FS436" s="95"/>
      <c r="FT436" s="95"/>
      <c r="FU436" s="95"/>
      <c r="FV436" s="95"/>
      <c r="FW436" s="95"/>
      <c r="FX436" s="95"/>
      <c r="FY436" s="95"/>
      <c r="FZ436" s="95"/>
      <c r="GA436" s="95"/>
      <c r="GB436" s="95"/>
      <c r="GC436" s="95"/>
      <c r="GD436" s="95"/>
      <c r="GE436" s="95"/>
      <c r="GF436" s="95"/>
      <c r="GG436" s="95"/>
      <c r="GH436" s="95"/>
      <c r="GI436" s="95"/>
      <c r="GJ436" s="95"/>
      <c r="GK436" s="95"/>
      <c r="GL436" s="95"/>
      <c r="GM436" s="95"/>
      <c r="GN436" s="95"/>
      <c r="GO436" s="95"/>
      <c r="GP436" s="95"/>
      <c r="GQ436" s="95"/>
      <c r="GR436" s="95"/>
      <c r="GS436" s="95"/>
      <c r="GT436" s="95"/>
      <c r="GU436" s="95"/>
      <c r="GV436" s="95"/>
      <c r="GW436" s="95"/>
      <c r="GX436" s="95"/>
      <c r="GY436" s="95"/>
      <c r="GZ436" s="95"/>
      <c r="HA436" s="95"/>
      <c r="HB436" s="95"/>
      <c r="HC436" s="95"/>
      <c r="HD436" s="95"/>
      <c r="HE436" s="95"/>
      <c r="HF436" s="95"/>
      <c r="HG436" s="95"/>
      <c r="HH436" s="95"/>
      <c r="HI436" s="95"/>
      <c r="HJ436" s="95"/>
      <c r="HK436" s="95"/>
      <c r="HL436" s="95"/>
      <c r="HM436" s="95"/>
      <c r="HN436" s="95"/>
      <c r="HO436" s="95"/>
      <c r="HP436" s="95"/>
      <c r="HQ436" s="95"/>
      <c r="HR436" s="95"/>
      <c r="HS436" s="95"/>
      <c r="HT436" s="95"/>
      <c r="HU436" s="95"/>
      <c r="HV436" s="95"/>
      <c r="HW436" s="95"/>
      <c r="HX436" s="95"/>
      <c r="HY436" s="95"/>
      <c r="HZ436" s="95"/>
    </row>
    <row r="437" spans="1:234" s="95" customFormat="1" ht="10.5" customHeight="1">
      <c r="A437" s="463" t="s">
        <v>59</v>
      </c>
      <c r="B437" s="465">
        <f>B435+1</f>
        <v>38846</v>
      </c>
      <c r="C437" s="293">
        <f>SUM(D437:J438)</f>
        <v>152</v>
      </c>
      <c r="D437" s="284">
        <v>110</v>
      </c>
      <c r="E437" s="80"/>
      <c r="F437" s="80"/>
      <c r="G437" s="80"/>
      <c r="H437" s="80"/>
      <c r="I437" s="80"/>
      <c r="J437" s="81"/>
      <c r="K437" s="28" t="s">
        <v>31</v>
      </c>
      <c r="L437" s="30">
        <v>8</v>
      </c>
      <c r="M437" s="82" t="s">
        <v>100</v>
      </c>
      <c r="N437" s="83">
        <v>11</v>
      </c>
      <c r="O437" s="211" t="s">
        <v>29</v>
      </c>
      <c r="P437" s="221"/>
      <c r="Q437" s="318">
        <f>SUM(R437:R438,T437:T438)+SUM(S437:S438)*1.5+SUM(U437:U438)/3+SUM(V437:V438)*0.6</f>
        <v>30</v>
      </c>
      <c r="R437" s="70"/>
      <c r="S437" s="70"/>
      <c r="T437" s="29">
        <v>21</v>
      </c>
      <c r="U437" s="29"/>
      <c r="V437" s="30"/>
      <c r="W437" s="28">
        <v>124</v>
      </c>
      <c r="X437" s="83"/>
      <c r="Y437" s="140"/>
      <c r="Z437" s="185"/>
      <c r="AA437" s="34"/>
      <c r="AB437" s="32">
        <v>110</v>
      </c>
      <c r="AC437" s="33"/>
      <c r="AD437" s="33"/>
      <c r="AE437" s="33"/>
      <c r="AF437" s="33"/>
      <c r="AG437" s="33"/>
      <c r="AH437" s="33"/>
      <c r="AI437" s="34"/>
      <c r="AJ437" s="30"/>
      <c r="AK437" s="180">
        <v>53</v>
      </c>
      <c r="AL437" s="185">
        <v>71</v>
      </c>
      <c r="AM437" s="33">
        <v>71</v>
      </c>
      <c r="AN437" s="33">
        <v>69</v>
      </c>
      <c r="AO437" s="34">
        <f>AN437-AK437</f>
        <v>16</v>
      </c>
      <c r="AP437" s="352"/>
      <c r="AQ437" s="491" t="s">
        <v>680</v>
      </c>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c r="BO437" s="59"/>
      <c r="BP437" s="59"/>
      <c r="BQ437" s="59"/>
      <c r="BR437" s="59"/>
      <c r="BS437" s="59"/>
      <c r="BT437" s="59"/>
      <c r="BU437" s="59"/>
      <c r="BV437" s="59"/>
      <c r="BW437" s="59"/>
      <c r="BX437" s="59"/>
      <c r="BY437" s="59"/>
      <c r="BZ437" s="59"/>
      <c r="CA437" s="59"/>
      <c r="CB437" s="59"/>
      <c r="CC437" s="59"/>
      <c r="CD437" s="59"/>
      <c r="CE437" s="59"/>
      <c r="CF437" s="59"/>
      <c r="CG437" s="59"/>
      <c r="CH437" s="59"/>
      <c r="CI437" s="59"/>
      <c r="CJ437" s="59"/>
      <c r="CK437" s="59"/>
      <c r="CL437" s="59"/>
      <c r="CM437" s="59"/>
      <c r="CN437" s="59"/>
      <c r="CO437" s="59"/>
      <c r="CP437" s="59"/>
      <c r="CQ437" s="59"/>
      <c r="CR437" s="59"/>
      <c r="CS437" s="59"/>
      <c r="CT437" s="59"/>
      <c r="CU437" s="59"/>
      <c r="CV437" s="59"/>
      <c r="CW437" s="59"/>
      <c r="CX437" s="59"/>
      <c r="CY437" s="59"/>
      <c r="CZ437" s="59"/>
      <c r="DA437" s="59"/>
      <c r="DB437" s="59"/>
      <c r="DC437" s="59"/>
      <c r="DD437" s="59"/>
      <c r="DE437" s="59"/>
      <c r="DF437" s="59"/>
      <c r="DG437" s="59"/>
      <c r="DH437" s="59"/>
      <c r="DI437" s="59"/>
      <c r="DJ437" s="59"/>
      <c r="DK437" s="59"/>
      <c r="DL437" s="59"/>
      <c r="DM437" s="59"/>
      <c r="DN437" s="59"/>
      <c r="DO437" s="59"/>
      <c r="DP437" s="59"/>
      <c r="DQ437" s="59"/>
      <c r="DR437" s="59"/>
      <c r="DS437" s="59"/>
      <c r="DT437" s="59"/>
      <c r="DU437" s="59"/>
      <c r="DV437" s="59"/>
      <c r="DW437" s="59"/>
      <c r="DX437" s="59"/>
      <c r="DY437" s="59"/>
      <c r="DZ437" s="59"/>
      <c r="EA437" s="59"/>
      <c r="EB437" s="59"/>
      <c r="EC437" s="59"/>
      <c r="ED437" s="59"/>
      <c r="EE437" s="59"/>
      <c r="EF437" s="59"/>
      <c r="EG437" s="59"/>
      <c r="EH437" s="59"/>
      <c r="EI437" s="59"/>
      <c r="EJ437" s="59"/>
      <c r="EK437" s="59"/>
      <c r="EL437" s="59"/>
      <c r="EM437" s="59"/>
      <c r="EN437" s="59"/>
      <c r="EO437" s="59"/>
      <c r="EP437" s="59"/>
      <c r="EQ437" s="59"/>
      <c r="ER437" s="59"/>
      <c r="ES437" s="59"/>
      <c r="ET437" s="59"/>
      <c r="EU437" s="59"/>
      <c r="EV437" s="59"/>
      <c r="EW437" s="59"/>
      <c r="EX437" s="59"/>
      <c r="EY437" s="59"/>
      <c r="EZ437" s="59"/>
      <c r="FA437" s="59"/>
      <c r="FB437" s="59"/>
      <c r="FC437" s="59"/>
      <c r="FD437" s="59"/>
      <c r="FE437" s="59"/>
      <c r="FF437" s="59"/>
      <c r="FG437" s="59"/>
      <c r="FH437" s="59"/>
      <c r="FI437" s="59"/>
      <c r="FJ437" s="59"/>
      <c r="FK437" s="59"/>
      <c r="FL437" s="59"/>
      <c r="FM437" s="59"/>
      <c r="FN437" s="59"/>
      <c r="FO437" s="59"/>
      <c r="FP437" s="59"/>
      <c r="FQ437" s="59"/>
      <c r="FR437" s="59"/>
      <c r="FS437" s="59"/>
      <c r="FT437" s="59"/>
      <c r="FU437" s="59"/>
      <c r="FV437" s="59"/>
      <c r="FW437" s="59"/>
      <c r="FX437" s="59"/>
      <c r="FY437" s="59"/>
      <c r="FZ437" s="59"/>
      <c r="GA437" s="59"/>
      <c r="GB437" s="59"/>
      <c r="GC437" s="59"/>
      <c r="GD437" s="59"/>
      <c r="GE437" s="59"/>
      <c r="GF437" s="59"/>
      <c r="GG437" s="59"/>
      <c r="GH437" s="59"/>
      <c r="GI437" s="59"/>
      <c r="GJ437" s="59"/>
      <c r="GK437" s="59"/>
      <c r="GL437" s="59"/>
      <c r="GM437" s="59"/>
      <c r="GN437" s="59"/>
      <c r="GO437" s="59"/>
      <c r="GP437" s="59"/>
      <c r="GQ437" s="59"/>
      <c r="GR437" s="59"/>
      <c r="GS437" s="59"/>
      <c r="GT437" s="59"/>
      <c r="GU437" s="59"/>
      <c r="GV437" s="59"/>
      <c r="GW437" s="59"/>
      <c r="GX437" s="59"/>
      <c r="GY437" s="59"/>
      <c r="GZ437" s="59"/>
      <c r="HA437" s="59"/>
      <c r="HB437" s="59"/>
      <c r="HC437" s="59"/>
      <c r="HD437" s="59"/>
      <c r="HE437" s="59"/>
      <c r="HF437" s="59"/>
      <c r="HG437" s="59"/>
      <c r="HH437" s="59"/>
      <c r="HI437" s="59"/>
      <c r="HJ437" s="59"/>
      <c r="HK437" s="59"/>
      <c r="HL437" s="59"/>
      <c r="HM437" s="59"/>
      <c r="HN437" s="59"/>
      <c r="HO437" s="59"/>
      <c r="HP437" s="59"/>
      <c r="HQ437" s="59"/>
      <c r="HR437" s="59"/>
      <c r="HS437" s="59"/>
      <c r="HT437" s="59"/>
      <c r="HU437" s="59"/>
      <c r="HV437" s="59"/>
      <c r="HW437" s="59"/>
      <c r="HX437" s="59"/>
      <c r="HY437" s="59"/>
      <c r="HZ437" s="59"/>
    </row>
    <row r="438" spans="1:234" ht="10.5" customHeight="1">
      <c r="A438" s="467"/>
      <c r="B438" s="468"/>
      <c r="C438" s="292"/>
      <c r="D438" s="283">
        <v>37</v>
      </c>
      <c r="E438" s="87">
        <v>5</v>
      </c>
      <c r="F438" s="87"/>
      <c r="G438" s="87"/>
      <c r="H438" s="87"/>
      <c r="I438" s="87"/>
      <c r="J438" s="88"/>
      <c r="K438" s="89" t="s">
        <v>98</v>
      </c>
      <c r="L438" s="90">
        <v>9</v>
      </c>
      <c r="M438" s="91" t="s">
        <v>70</v>
      </c>
      <c r="N438" s="92">
        <v>20</v>
      </c>
      <c r="O438" s="212" t="s">
        <v>29</v>
      </c>
      <c r="P438" s="222"/>
      <c r="Q438" s="319"/>
      <c r="R438" s="93"/>
      <c r="S438" s="93"/>
      <c r="T438" s="94">
        <v>9</v>
      </c>
      <c r="U438" s="94"/>
      <c r="V438" s="90"/>
      <c r="W438" s="89">
        <v>133</v>
      </c>
      <c r="X438" s="92"/>
      <c r="Y438" s="182"/>
      <c r="Z438" s="184"/>
      <c r="AA438" s="306"/>
      <c r="AB438" s="442">
        <v>42</v>
      </c>
      <c r="AC438" s="349"/>
      <c r="AD438" s="349"/>
      <c r="AE438" s="349"/>
      <c r="AF438" s="349"/>
      <c r="AG438" s="349"/>
      <c r="AH438" s="349"/>
      <c r="AI438" s="306"/>
      <c r="AJ438" s="90">
        <v>8</v>
      </c>
      <c r="AK438" s="182"/>
      <c r="AL438" s="184"/>
      <c r="AM438" s="349"/>
      <c r="AN438" s="349"/>
      <c r="AO438" s="306"/>
      <c r="AP438" s="350"/>
      <c r="AQ438" s="490"/>
      <c r="AR438" s="95"/>
      <c r="AS438" s="95"/>
      <c r="AT438" s="95"/>
      <c r="AU438" s="95"/>
      <c r="AV438" s="95"/>
      <c r="AW438" s="95"/>
      <c r="AX438" s="95"/>
      <c r="AY438" s="95"/>
      <c r="AZ438" s="95"/>
      <c r="BA438" s="95"/>
      <c r="BB438" s="95"/>
      <c r="BC438" s="95"/>
      <c r="BD438" s="95"/>
      <c r="BE438" s="95"/>
      <c r="BF438" s="95"/>
      <c r="BG438" s="95"/>
      <c r="BH438" s="95"/>
      <c r="BI438" s="95"/>
      <c r="BJ438" s="95"/>
      <c r="BK438" s="95"/>
      <c r="BL438" s="95"/>
      <c r="BM438" s="95"/>
      <c r="BN438" s="95"/>
      <c r="BO438" s="95"/>
      <c r="BP438" s="95"/>
      <c r="BQ438" s="95"/>
      <c r="BR438" s="95"/>
      <c r="BS438" s="95"/>
      <c r="BT438" s="95"/>
      <c r="BU438" s="95"/>
      <c r="BV438" s="95"/>
      <c r="BW438" s="95"/>
      <c r="BX438" s="95"/>
      <c r="BY438" s="95"/>
      <c r="BZ438" s="95"/>
      <c r="CA438" s="95"/>
      <c r="CB438" s="95"/>
      <c r="CC438" s="95"/>
      <c r="CD438" s="95"/>
      <c r="CE438" s="95"/>
      <c r="CF438" s="95"/>
      <c r="CG438" s="95"/>
      <c r="CH438" s="95"/>
      <c r="CI438" s="95"/>
      <c r="CJ438" s="95"/>
      <c r="CK438" s="95"/>
      <c r="CL438" s="95"/>
      <c r="CM438" s="95"/>
      <c r="CN438" s="95"/>
      <c r="CO438" s="95"/>
      <c r="CP438" s="95"/>
      <c r="CQ438" s="95"/>
      <c r="CR438" s="95"/>
      <c r="CS438" s="95"/>
      <c r="CT438" s="95"/>
      <c r="CU438" s="95"/>
      <c r="CV438" s="95"/>
      <c r="CW438" s="95"/>
      <c r="CX438" s="95"/>
      <c r="CY438" s="95"/>
      <c r="CZ438" s="95"/>
      <c r="DA438" s="95"/>
      <c r="DB438" s="95"/>
      <c r="DC438" s="95"/>
      <c r="DD438" s="95"/>
      <c r="DE438" s="95"/>
      <c r="DF438" s="95"/>
      <c r="DG438" s="95"/>
      <c r="DH438" s="95"/>
      <c r="DI438" s="95"/>
      <c r="DJ438" s="95"/>
      <c r="DK438" s="95"/>
      <c r="DL438" s="95"/>
      <c r="DM438" s="95"/>
      <c r="DN438" s="95"/>
      <c r="DO438" s="95"/>
      <c r="DP438" s="95"/>
      <c r="DQ438" s="95"/>
      <c r="DR438" s="95"/>
      <c r="DS438" s="95"/>
      <c r="DT438" s="95"/>
      <c r="DU438" s="95"/>
      <c r="DV438" s="95"/>
      <c r="DW438" s="95"/>
      <c r="DX438" s="95"/>
      <c r="DY438" s="95"/>
      <c r="DZ438" s="95"/>
      <c r="EA438" s="95"/>
      <c r="EB438" s="95"/>
      <c r="EC438" s="95"/>
      <c r="ED438" s="95"/>
      <c r="EE438" s="95"/>
      <c r="EF438" s="95"/>
      <c r="EG438" s="95"/>
      <c r="EH438" s="95"/>
      <c r="EI438" s="95"/>
      <c r="EJ438" s="95"/>
      <c r="EK438" s="95"/>
      <c r="EL438" s="95"/>
      <c r="EM438" s="95"/>
      <c r="EN438" s="95"/>
      <c r="EO438" s="95"/>
      <c r="EP438" s="95"/>
      <c r="EQ438" s="95"/>
      <c r="ER438" s="95"/>
      <c r="ES438" s="95"/>
      <c r="ET438" s="95"/>
      <c r="EU438" s="95"/>
      <c r="EV438" s="95"/>
      <c r="EW438" s="95"/>
      <c r="EX438" s="95"/>
      <c r="EY438" s="95"/>
      <c r="EZ438" s="95"/>
      <c r="FA438" s="95"/>
      <c r="FB438" s="95"/>
      <c r="FC438" s="95"/>
      <c r="FD438" s="95"/>
      <c r="FE438" s="95"/>
      <c r="FF438" s="95"/>
      <c r="FG438" s="95"/>
      <c r="FH438" s="95"/>
      <c r="FI438" s="95"/>
      <c r="FJ438" s="95"/>
      <c r="FK438" s="95"/>
      <c r="FL438" s="95"/>
      <c r="FM438" s="95"/>
      <c r="FN438" s="95"/>
      <c r="FO438" s="95"/>
      <c r="FP438" s="95"/>
      <c r="FQ438" s="95"/>
      <c r="FR438" s="95"/>
      <c r="FS438" s="95"/>
      <c r="FT438" s="95"/>
      <c r="FU438" s="95"/>
      <c r="FV438" s="95"/>
      <c r="FW438" s="95"/>
      <c r="FX438" s="95"/>
      <c r="FY438" s="95"/>
      <c r="FZ438" s="95"/>
      <c r="GA438" s="95"/>
      <c r="GB438" s="95"/>
      <c r="GC438" s="95"/>
      <c r="GD438" s="95"/>
      <c r="GE438" s="95"/>
      <c r="GF438" s="95"/>
      <c r="GG438" s="95"/>
      <c r="GH438" s="95"/>
      <c r="GI438" s="95"/>
      <c r="GJ438" s="95"/>
      <c r="GK438" s="95"/>
      <c r="GL438" s="95"/>
      <c r="GM438" s="95"/>
      <c r="GN438" s="95"/>
      <c r="GO438" s="95"/>
      <c r="GP438" s="95"/>
      <c r="GQ438" s="95"/>
      <c r="GR438" s="95"/>
      <c r="GS438" s="95"/>
      <c r="GT438" s="95"/>
      <c r="GU438" s="95"/>
      <c r="GV438" s="95"/>
      <c r="GW438" s="95"/>
      <c r="GX438" s="95"/>
      <c r="GY438" s="95"/>
      <c r="GZ438" s="95"/>
      <c r="HA438" s="95"/>
      <c r="HB438" s="95"/>
      <c r="HC438" s="95"/>
      <c r="HD438" s="95"/>
      <c r="HE438" s="95"/>
      <c r="HF438" s="95"/>
      <c r="HG438" s="95"/>
      <c r="HH438" s="95"/>
      <c r="HI438" s="95"/>
      <c r="HJ438" s="95"/>
      <c r="HK438" s="95"/>
      <c r="HL438" s="95"/>
      <c r="HM438" s="95"/>
      <c r="HN438" s="95"/>
      <c r="HO438" s="95"/>
      <c r="HP438" s="95"/>
      <c r="HQ438" s="95"/>
      <c r="HR438" s="95"/>
      <c r="HS438" s="95"/>
      <c r="HT438" s="95"/>
      <c r="HU438" s="95"/>
      <c r="HV438" s="95"/>
      <c r="HW438" s="95"/>
      <c r="HX438" s="95"/>
      <c r="HY438" s="95"/>
      <c r="HZ438" s="95"/>
    </row>
    <row r="439" spans="1:234" s="95" customFormat="1" ht="10.5" customHeight="1">
      <c r="A439" s="463" t="s">
        <v>60</v>
      </c>
      <c r="B439" s="465">
        <f>B437+1</f>
        <v>38847</v>
      </c>
      <c r="C439" s="293">
        <f>SUM(D439:J440)</f>
        <v>32</v>
      </c>
      <c r="D439" s="284"/>
      <c r="E439" s="80"/>
      <c r="F439" s="80"/>
      <c r="G439" s="80"/>
      <c r="H439" s="80"/>
      <c r="I439" s="80"/>
      <c r="J439" s="81"/>
      <c r="K439" s="28"/>
      <c r="L439" s="30"/>
      <c r="M439" s="82"/>
      <c r="N439" s="83"/>
      <c r="O439" s="211"/>
      <c r="P439" s="221"/>
      <c r="Q439" s="318">
        <f>SUM(R439:R440,T439:T440)+SUM(S439:S440)*1.5+SUM(U439:U440)/3+SUM(V439:V440)*0.6</f>
        <v>6</v>
      </c>
      <c r="R439" s="70"/>
      <c r="S439" s="70"/>
      <c r="T439" s="29"/>
      <c r="U439" s="29"/>
      <c r="V439" s="30"/>
      <c r="W439" s="28"/>
      <c r="X439" s="83"/>
      <c r="Y439" s="140"/>
      <c r="Z439" s="185"/>
      <c r="AA439" s="34"/>
      <c r="AB439" s="32"/>
      <c r="AC439" s="33"/>
      <c r="AD439" s="33"/>
      <c r="AE439" s="33"/>
      <c r="AF439" s="33"/>
      <c r="AG439" s="33"/>
      <c r="AH439" s="33"/>
      <c r="AI439" s="34"/>
      <c r="AJ439" s="30"/>
      <c r="AK439" s="180">
        <v>52</v>
      </c>
      <c r="AL439" s="185">
        <v>73</v>
      </c>
      <c r="AM439" s="33">
        <v>67</v>
      </c>
      <c r="AN439" s="33">
        <v>69</v>
      </c>
      <c r="AO439" s="34">
        <f>AN439-AK439</f>
        <v>17</v>
      </c>
      <c r="AP439" s="352"/>
      <c r="AQ439" s="491" t="s">
        <v>681</v>
      </c>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c r="DL439" s="59"/>
      <c r="DM439" s="59"/>
      <c r="DN439" s="59"/>
      <c r="DO439" s="59"/>
      <c r="DP439" s="59"/>
      <c r="DQ439" s="59"/>
      <c r="DR439" s="59"/>
      <c r="DS439" s="59"/>
      <c r="DT439" s="59"/>
      <c r="DU439" s="59"/>
      <c r="DV439" s="59"/>
      <c r="DW439" s="59"/>
      <c r="DX439" s="59"/>
      <c r="DY439" s="59"/>
      <c r="DZ439" s="59"/>
      <c r="EA439" s="59"/>
      <c r="EB439" s="59"/>
      <c r="EC439" s="59"/>
      <c r="ED439" s="59"/>
      <c r="EE439" s="59"/>
      <c r="EF439" s="59"/>
      <c r="EG439" s="59"/>
      <c r="EH439" s="59"/>
      <c r="EI439" s="59"/>
      <c r="EJ439" s="59"/>
      <c r="EK439" s="59"/>
      <c r="EL439" s="59"/>
      <c r="EM439" s="59"/>
      <c r="EN439" s="59"/>
      <c r="EO439" s="59"/>
      <c r="EP439" s="59"/>
      <c r="EQ439" s="59"/>
      <c r="ER439" s="59"/>
      <c r="ES439" s="59"/>
      <c r="ET439" s="59"/>
      <c r="EU439" s="59"/>
      <c r="EV439" s="59"/>
      <c r="EW439" s="59"/>
      <c r="EX439" s="59"/>
      <c r="EY439" s="59"/>
      <c r="EZ439" s="59"/>
      <c r="FA439" s="59"/>
      <c r="FB439" s="59"/>
      <c r="FC439" s="59"/>
      <c r="FD439" s="59"/>
      <c r="FE439" s="59"/>
      <c r="FF439" s="59"/>
      <c r="FG439" s="59"/>
      <c r="FH439" s="59"/>
      <c r="FI439" s="59"/>
      <c r="FJ439" s="59"/>
      <c r="FK439" s="59"/>
      <c r="FL439" s="59"/>
      <c r="FM439" s="59"/>
      <c r="FN439" s="59"/>
      <c r="FO439" s="59"/>
      <c r="FP439" s="59"/>
      <c r="FQ439" s="59"/>
      <c r="FR439" s="59"/>
      <c r="FS439" s="59"/>
      <c r="FT439" s="59"/>
      <c r="FU439" s="59"/>
      <c r="FV439" s="59"/>
      <c r="FW439" s="59"/>
      <c r="FX439" s="59"/>
      <c r="FY439" s="59"/>
      <c r="FZ439" s="59"/>
      <c r="GA439" s="59"/>
      <c r="GB439" s="59"/>
      <c r="GC439" s="59"/>
      <c r="GD439" s="59"/>
      <c r="GE439" s="59"/>
      <c r="GF439" s="59"/>
      <c r="GG439" s="59"/>
      <c r="GH439" s="59"/>
      <c r="GI439" s="59"/>
      <c r="GJ439" s="59"/>
      <c r="GK439" s="59"/>
      <c r="GL439" s="59"/>
      <c r="GM439" s="59"/>
      <c r="GN439" s="59"/>
      <c r="GO439" s="59"/>
      <c r="GP439" s="59"/>
      <c r="GQ439" s="59"/>
      <c r="GR439" s="59"/>
      <c r="GS439" s="59"/>
      <c r="GT439" s="59"/>
      <c r="GU439" s="59"/>
      <c r="GV439" s="59"/>
      <c r="GW439" s="59"/>
      <c r="GX439" s="59"/>
      <c r="GY439" s="59"/>
      <c r="GZ439" s="59"/>
      <c r="HA439" s="59"/>
      <c r="HB439" s="59"/>
      <c r="HC439" s="59"/>
      <c r="HD439" s="59"/>
      <c r="HE439" s="59"/>
      <c r="HF439" s="59"/>
      <c r="HG439" s="59"/>
      <c r="HH439" s="59"/>
      <c r="HI439" s="59"/>
      <c r="HJ439" s="59"/>
      <c r="HK439" s="59"/>
      <c r="HL439" s="59"/>
      <c r="HM439" s="59"/>
      <c r="HN439" s="59"/>
      <c r="HO439" s="59"/>
      <c r="HP439" s="59"/>
      <c r="HQ439" s="59"/>
      <c r="HR439" s="59"/>
      <c r="HS439" s="59"/>
      <c r="HT439" s="59"/>
      <c r="HU439" s="59"/>
      <c r="HV439" s="59"/>
      <c r="HW439" s="59"/>
      <c r="HX439" s="59"/>
      <c r="HY439" s="59"/>
      <c r="HZ439" s="59"/>
    </row>
    <row r="440" spans="1:234" ht="10.5" customHeight="1">
      <c r="A440" s="467"/>
      <c r="B440" s="468"/>
      <c r="C440" s="294"/>
      <c r="D440" s="283">
        <v>32</v>
      </c>
      <c r="E440" s="87"/>
      <c r="F440" s="87"/>
      <c r="G440" s="87"/>
      <c r="H440" s="87"/>
      <c r="I440" s="87"/>
      <c r="J440" s="88"/>
      <c r="K440" s="89" t="s">
        <v>682</v>
      </c>
      <c r="L440" s="90">
        <v>9</v>
      </c>
      <c r="M440" s="91" t="s">
        <v>97</v>
      </c>
      <c r="N440" s="92">
        <v>19</v>
      </c>
      <c r="O440" s="212" t="s">
        <v>29</v>
      </c>
      <c r="P440" s="222"/>
      <c r="Q440" s="319"/>
      <c r="R440" s="93"/>
      <c r="S440" s="93">
        <v>2</v>
      </c>
      <c r="T440" s="94">
        <v>3</v>
      </c>
      <c r="U440" s="94"/>
      <c r="V440" s="90"/>
      <c r="W440" s="89"/>
      <c r="X440" s="92"/>
      <c r="Y440" s="182"/>
      <c r="Z440" s="184"/>
      <c r="AA440" s="306"/>
      <c r="AB440" s="442">
        <v>22</v>
      </c>
      <c r="AC440" s="349">
        <v>10</v>
      </c>
      <c r="AD440" s="349"/>
      <c r="AE440" s="349"/>
      <c r="AF440" s="349"/>
      <c r="AG440" s="349"/>
      <c r="AH440" s="349"/>
      <c r="AI440" s="306"/>
      <c r="AJ440" s="90">
        <v>8</v>
      </c>
      <c r="AK440" s="182"/>
      <c r="AL440" s="184"/>
      <c r="AM440" s="349"/>
      <c r="AN440" s="349"/>
      <c r="AO440" s="306"/>
      <c r="AP440" s="350"/>
      <c r="AQ440" s="490"/>
      <c r="AR440" s="95"/>
      <c r="AS440" s="95"/>
      <c r="AT440" s="95"/>
      <c r="AU440" s="95"/>
      <c r="AV440" s="95"/>
      <c r="AW440" s="95"/>
      <c r="AX440" s="95"/>
      <c r="AY440" s="95"/>
      <c r="AZ440" s="95"/>
      <c r="BA440" s="95"/>
      <c r="BB440" s="95"/>
      <c r="BC440" s="95"/>
      <c r="BD440" s="95"/>
      <c r="BE440" s="95"/>
      <c r="BF440" s="95"/>
      <c r="BG440" s="95"/>
      <c r="BH440" s="95"/>
      <c r="BI440" s="95"/>
      <c r="BJ440" s="95"/>
      <c r="BK440" s="95"/>
      <c r="BL440" s="95"/>
      <c r="BM440" s="95"/>
      <c r="BN440" s="95"/>
      <c r="BO440" s="95"/>
      <c r="BP440" s="95"/>
      <c r="BQ440" s="95"/>
      <c r="BR440" s="95"/>
      <c r="BS440" s="95"/>
      <c r="BT440" s="95"/>
      <c r="BU440" s="95"/>
      <c r="BV440" s="95"/>
      <c r="BW440" s="95"/>
      <c r="BX440" s="95"/>
      <c r="BY440" s="95"/>
      <c r="BZ440" s="95"/>
      <c r="CA440" s="95"/>
      <c r="CB440" s="95"/>
      <c r="CC440" s="95"/>
      <c r="CD440" s="95"/>
      <c r="CE440" s="95"/>
      <c r="CF440" s="95"/>
      <c r="CG440" s="95"/>
      <c r="CH440" s="95"/>
      <c r="CI440" s="95"/>
      <c r="CJ440" s="95"/>
      <c r="CK440" s="95"/>
      <c r="CL440" s="95"/>
      <c r="CM440" s="95"/>
      <c r="CN440" s="95"/>
      <c r="CO440" s="95"/>
      <c r="CP440" s="95"/>
      <c r="CQ440" s="95"/>
      <c r="CR440" s="95"/>
      <c r="CS440" s="95"/>
      <c r="CT440" s="95"/>
      <c r="CU440" s="95"/>
      <c r="CV440" s="95"/>
      <c r="CW440" s="95"/>
      <c r="CX440" s="95"/>
      <c r="CY440" s="95"/>
      <c r="CZ440" s="95"/>
      <c r="DA440" s="95"/>
      <c r="DB440" s="95"/>
      <c r="DC440" s="95"/>
      <c r="DD440" s="95"/>
      <c r="DE440" s="95"/>
      <c r="DF440" s="95"/>
      <c r="DG440" s="95"/>
      <c r="DH440" s="95"/>
      <c r="DI440" s="95"/>
      <c r="DJ440" s="95"/>
      <c r="DK440" s="95"/>
      <c r="DL440" s="95"/>
      <c r="DM440" s="95"/>
      <c r="DN440" s="95"/>
      <c r="DO440" s="95"/>
      <c r="DP440" s="95"/>
      <c r="DQ440" s="95"/>
      <c r="DR440" s="95"/>
      <c r="DS440" s="95"/>
      <c r="DT440" s="95"/>
      <c r="DU440" s="95"/>
      <c r="DV440" s="95"/>
      <c r="DW440" s="95"/>
      <c r="DX440" s="95"/>
      <c r="DY440" s="95"/>
      <c r="DZ440" s="95"/>
      <c r="EA440" s="95"/>
      <c r="EB440" s="95"/>
      <c r="EC440" s="95"/>
      <c r="ED440" s="95"/>
      <c r="EE440" s="95"/>
      <c r="EF440" s="95"/>
      <c r="EG440" s="95"/>
      <c r="EH440" s="95"/>
      <c r="EI440" s="95"/>
      <c r="EJ440" s="95"/>
      <c r="EK440" s="95"/>
      <c r="EL440" s="95"/>
      <c r="EM440" s="95"/>
      <c r="EN440" s="95"/>
      <c r="EO440" s="95"/>
      <c r="EP440" s="95"/>
      <c r="EQ440" s="95"/>
      <c r="ER440" s="95"/>
      <c r="ES440" s="95"/>
      <c r="ET440" s="95"/>
      <c r="EU440" s="95"/>
      <c r="EV440" s="95"/>
      <c r="EW440" s="95"/>
      <c r="EX440" s="95"/>
      <c r="EY440" s="95"/>
      <c r="EZ440" s="95"/>
      <c r="FA440" s="95"/>
      <c r="FB440" s="95"/>
      <c r="FC440" s="95"/>
      <c r="FD440" s="95"/>
      <c r="FE440" s="95"/>
      <c r="FF440" s="95"/>
      <c r="FG440" s="95"/>
      <c r="FH440" s="95"/>
      <c r="FI440" s="95"/>
      <c r="FJ440" s="95"/>
      <c r="FK440" s="95"/>
      <c r="FL440" s="95"/>
      <c r="FM440" s="95"/>
      <c r="FN440" s="95"/>
      <c r="FO440" s="95"/>
      <c r="FP440" s="95"/>
      <c r="FQ440" s="95"/>
      <c r="FR440" s="95"/>
      <c r="FS440" s="95"/>
      <c r="FT440" s="95"/>
      <c r="FU440" s="95"/>
      <c r="FV440" s="95"/>
      <c r="FW440" s="95"/>
      <c r="FX440" s="95"/>
      <c r="FY440" s="95"/>
      <c r="FZ440" s="95"/>
      <c r="GA440" s="95"/>
      <c r="GB440" s="95"/>
      <c r="GC440" s="95"/>
      <c r="GD440" s="95"/>
      <c r="GE440" s="95"/>
      <c r="GF440" s="95"/>
      <c r="GG440" s="95"/>
      <c r="GH440" s="95"/>
      <c r="GI440" s="95"/>
      <c r="GJ440" s="95"/>
      <c r="GK440" s="95"/>
      <c r="GL440" s="95"/>
      <c r="GM440" s="95"/>
      <c r="GN440" s="95"/>
      <c r="GO440" s="95"/>
      <c r="GP440" s="95"/>
      <c r="GQ440" s="95"/>
      <c r="GR440" s="95"/>
      <c r="GS440" s="95"/>
      <c r="GT440" s="95"/>
      <c r="GU440" s="95"/>
      <c r="GV440" s="95"/>
      <c r="GW440" s="95"/>
      <c r="GX440" s="95"/>
      <c r="GY440" s="95"/>
      <c r="GZ440" s="95"/>
      <c r="HA440" s="95"/>
      <c r="HB440" s="95"/>
      <c r="HC440" s="95"/>
      <c r="HD440" s="95"/>
      <c r="HE440" s="95"/>
      <c r="HF440" s="95"/>
      <c r="HG440" s="95"/>
      <c r="HH440" s="95"/>
      <c r="HI440" s="95"/>
      <c r="HJ440" s="95"/>
      <c r="HK440" s="95"/>
      <c r="HL440" s="95"/>
      <c r="HM440" s="95"/>
      <c r="HN440" s="95"/>
      <c r="HO440" s="95"/>
      <c r="HP440" s="95"/>
      <c r="HQ440" s="95"/>
      <c r="HR440" s="95"/>
      <c r="HS440" s="95"/>
      <c r="HT440" s="95"/>
      <c r="HU440" s="95"/>
      <c r="HV440" s="95"/>
      <c r="HW440" s="95"/>
      <c r="HX440" s="95"/>
      <c r="HY440" s="95"/>
      <c r="HZ440" s="95"/>
    </row>
    <row r="441" spans="1:234" s="95" customFormat="1" ht="10.5" customHeight="1">
      <c r="A441" s="463" t="s">
        <v>61</v>
      </c>
      <c r="B441" s="465">
        <f>B439+1</f>
        <v>38848</v>
      </c>
      <c r="C441" s="293">
        <f>SUM(D441:J442)</f>
        <v>122</v>
      </c>
      <c r="D441" s="285">
        <v>28</v>
      </c>
      <c r="E441" s="96"/>
      <c r="F441" s="80"/>
      <c r="G441" s="80"/>
      <c r="H441" s="80"/>
      <c r="I441" s="96">
        <v>2</v>
      </c>
      <c r="J441" s="81"/>
      <c r="K441" s="28" t="s">
        <v>98</v>
      </c>
      <c r="L441" s="99">
        <v>9</v>
      </c>
      <c r="M441" s="82" t="s">
        <v>100</v>
      </c>
      <c r="N441" s="83">
        <v>11</v>
      </c>
      <c r="O441" s="213" t="s">
        <v>207</v>
      </c>
      <c r="P441" s="221"/>
      <c r="Q441" s="318">
        <f>SUM(R441:R442,T441:T442)+SUM(S441:S442)*1.5+SUM(U441:U442)/3+SUM(V441:V442)*0.6</f>
        <v>22</v>
      </c>
      <c r="R441" s="70"/>
      <c r="S441" s="70"/>
      <c r="T441" s="29">
        <v>5</v>
      </c>
      <c r="U441" s="29"/>
      <c r="V441" s="30"/>
      <c r="W441" s="28">
        <v>114</v>
      </c>
      <c r="X441" s="83"/>
      <c r="Y441" s="140"/>
      <c r="Z441" s="185"/>
      <c r="AA441" s="34"/>
      <c r="AB441" s="32">
        <v>30</v>
      </c>
      <c r="AC441" s="33"/>
      <c r="AD441" s="33"/>
      <c r="AE441" s="33"/>
      <c r="AF441" s="33"/>
      <c r="AG441" s="33"/>
      <c r="AH441" s="33"/>
      <c r="AI441" s="34"/>
      <c r="AJ441" s="30"/>
      <c r="AK441" s="180">
        <v>53</v>
      </c>
      <c r="AL441" s="185">
        <v>69</v>
      </c>
      <c r="AM441" s="33">
        <v>67</v>
      </c>
      <c r="AN441" s="33">
        <v>67</v>
      </c>
      <c r="AO441" s="34">
        <f>AN441-AK441</f>
        <v>14</v>
      </c>
      <c r="AP441" s="352"/>
      <c r="AQ441" s="491" t="s">
        <v>560</v>
      </c>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c r="BO441" s="59"/>
      <c r="BP441" s="59"/>
      <c r="BQ441" s="59"/>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c r="DL441" s="59"/>
      <c r="DM441" s="59"/>
      <c r="DN441" s="59"/>
      <c r="DO441" s="59"/>
      <c r="DP441" s="59"/>
      <c r="DQ441" s="59"/>
      <c r="DR441" s="59"/>
      <c r="DS441" s="59"/>
      <c r="DT441" s="59"/>
      <c r="DU441" s="59"/>
      <c r="DV441" s="59"/>
      <c r="DW441" s="59"/>
      <c r="DX441" s="59"/>
      <c r="DY441" s="59"/>
      <c r="DZ441" s="59"/>
      <c r="EA441" s="59"/>
      <c r="EB441" s="59"/>
      <c r="EC441" s="59"/>
      <c r="ED441" s="59"/>
      <c r="EE441" s="59"/>
      <c r="EF441" s="59"/>
      <c r="EG441" s="59"/>
      <c r="EH441" s="59"/>
      <c r="EI441" s="59"/>
      <c r="EJ441" s="59"/>
      <c r="EK441" s="59"/>
      <c r="EL441" s="59"/>
      <c r="EM441" s="59"/>
      <c r="EN441" s="59"/>
      <c r="EO441" s="59"/>
      <c r="EP441" s="59"/>
      <c r="EQ441" s="59"/>
      <c r="ER441" s="59"/>
      <c r="ES441" s="59"/>
      <c r="ET441" s="59"/>
      <c r="EU441" s="59"/>
      <c r="EV441" s="59"/>
      <c r="EW441" s="59"/>
      <c r="EX441" s="59"/>
      <c r="EY441" s="59"/>
      <c r="EZ441" s="59"/>
      <c r="FA441" s="59"/>
      <c r="FB441" s="59"/>
      <c r="FC441" s="59"/>
      <c r="FD441" s="59"/>
      <c r="FE441" s="59"/>
      <c r="FF441" s="59"/>
      <c r="FG441" s="59"/>
      <c r="FH441" s="59"/>
      <c r="FI441" s="59"/>
      <c r="FJ441" s="59"/>
      <c r="FK441" s="59"/>
      <c r="FL441" s="59"/>
      <c r="FM441" s="59"/>
      <c r="FN441" s="59"/>
      <c r="FO441" s="59"/>
      <c r="FP441" s="59"/>
      <c r="FQ441" s="59"/>
      <c r="FR441" s="59"/>
      <c r="FS441" s="59"/>
      <c r="FT441" s="59"/>
      <c r="FU441" s="59"/>
      <c r="FV441" s="59"/>
      <c r="FW441" s="59"/>
      <c r="FX441" s="59"/>
      <c r="FY441" s="59"/>
      <c r="FZ441" s="59"/>
      <c r="GA441" s="59"/>
      <c r="GB441" s="59"/>
      <c r="GC441" s="59"/>
      <c r="GD441" s="59"/>
      <c r="GE441" s="59"/>
      <c r="GF441" s="59"/>
      <c r="GG441" s="59"/>
      <c r="GH441" s="59"/>
      <c r="GI441" s="59"/>
      <c r="GJ441" s="59"/>
      <c r="GK441" s="59"/>
      <c r="GL441" s="59"/>
      <c r="GM441" s="59"/>
      <c r="GN441" s="59"/>
      <c r="GO441" s="59"/>
      <c r="GP441" s="59"/>
      <c r="GQ441" s="59"/>
      <c r="GR441" s="59"/>
      <c r="GS441" s="59"/>
      <c r="GT441" s="59"/>
      <c r="GU441" s="59"/>
      <c r="GV441" s="59"/>
      <c r="GW441" s="59"/>
      <c r="GX441" s="59"/>
      <c r="GY441" s="59"/>
      <c r="GZ441" s="59"/>
      <c r="HA441" s="59"/>
      <c r="HB441" s="59"/>
      <c r="HC441" s="59"/>
      <c r="HD441" s="59"/>
      <c r="HE441" s="59"/>
      <c r="HF441" s="59"/>
      <c r="HG441" s="59"/>
      <c r="HH441" s="59"/>
      <c r="HI441" s="59"/>
      <c r="HJ441" s="59"/>
      <c r="HK441" s="59"/>
      <c r="HL441" s="59"/>
      <c r="HM441" s="59"/>
      <c r="HN441" s="59"/>
      <c r="HO441" s="59"/>
      <c r="HP441" s="59"/>
      <c r="HQ441" s="59"/>
      <c r="HR441" s="59"/>
      <c r="HS441" s="59"/>
      <c r="HT441" s="59"/>
      <c r="HU441" s="59"/>
      <c r="HV441" s="59"/>
      <c r="HW441" s="59"/>
      <c r="HX441" s="59"/>
      <c r="HY441" s="59"/>
      <c r="HZ441" s="59"/>
    </row>
    <row r="442" spans="1:234" ht="10.5" customHeight="1">
      <c r="A442" s="467"/>
      <c r="B442" s="468"/>
      <c r="C442" s="294"/>
      <c r="D442" s="286">
        <v>66</v>
      </c>
      <c r="E442" s="97">
        <v>12</v>
      </c>
      <c r="F442" s="87">
        <v>10</v>
      </c>
      <c r="G442" s="87">
        <v>2</v>
      </c>
      <c r="H442" s="87">
        <v>2</v>
      </c>
      <c r="I442" s="97"/>
      <c r="J442" s="88"/>
      <c r="K442" s="89" t="s">
        <v>98</v>
      </c>
      <c r="L442" s="101">
        <v>9</v>
      </c>
      <c r="M442" s="91" t="s">
        <v>97</v>
      </c>
      <c r="N442" s="92">
        <v>16</v>
      </c>
      <c r="O442" s="212" t="s">
        <v>559</v>
      </c>
      <c r="P442" s="222"/>
      <c r="Q442" s="319"/>
      <c r="R442" s="93"/>
      <c r="S442" s="93"/>
      <c r="T442" s="94">
        <v>17</v>
      </c>
      <c r="U442" s="94"/>
      <c r="V442" s="90"/>
      <c r="W442" s="89"/>
      <c r="X442" s="92">
        <v>173</v>
      </c>
      <c r="Y442" s="182"/>
      <c r="Z442" s="184"/>
      <c r="AA442" s="306"/>
      <c r="AB442" s="442">
        <v>92</v>
      </c>
      <c r="AC442" s="349"/>
      <c r="AD442" s="349"/>
      <c r="AE442" s="349"/>
      <c r="AF442" s="349"/>
      <c r="AG442" s="349"/>
      <c r="AH442" s="349"/>
      <c r="AI442" s="306"/>
      <c r="AJ442" s="90">
        <v>8</v>
      </c>
      <c r="AK442" s="182"/>
      <c r="AL442" s="184"/>
      <c r="AM442" s="349"/>
      <c r="AN442" s="349"/>
      <c r="AO442" s="306"/>
      <c r="AP442" s="350"/>
      <c r="AQ442" s="490"/>
      <c r="AR442" s="95"/>
      <c r="AS442" s="95"/>
      <c r="AT442" s="95"/>
      <c r="AU442" s="95"/>
      <c r="AV442" s="95"/>
      <c r="AW442" s="95"/>
      <c r="AX442" s="95"/>
      <c r="AY442" s="95"/>
      <c r="AZ442" s="95"/>
      <c r="BA442" s="95"/>
      <c r="BB442" s="95"/>
      <c r="BC442" s="95"/>
      <c r="BD442" s="95"/>
      <c r="BE442" s="95"/>
      <c r="BF442" s="95"/>
      <c r="BG442" s="95"/>
      <c r="BH442" s="95"/>
      <c r="BI442" s="95"/>
      <c r="BJ442" s="95"/>
      <c r="BK442" s="95"/>
      <c r="BL442" s="95"/>
      <c r="BM442" s="95"/>
      <c r="BN442" s="95"/>
      <c r="BO442" s="95"/>
      <c r="BP442" s="95"/>
      <c r="BQ442" s="95"/>
      <c r="BR442" s="95"/>
      <c r="BS442" s="95"/>
      <c r="BT442" s="95"/>
      <c r="BU442" s="95"/>
      <c r="BV442" s="95"/>
      <c r="BW442" s="95"/>
      <c r="BX442" s="95"/>
      <c r="BY442" s="95"/>
      <c r="BZ442" s="95"/>
      <c r="CA442" s="95"/>
      <c r="CB442" s="95"/>
      <c r="CC442" s="95"/>
      <c r="CD442" s="95"/>
      <c r="CE442" s="95"/>
      <c r="CF442" s="95"/>
      <c r="CG442" s="95"/>
      <c r="CH442" s="95"/>
      <c r="CI442" s="95"/>
      <c r="CJ442" s="95"/>
      <c r="CK442" s="95"/>
      <c r="CL442" s="95"/>
      <c r="CM442" s="95"/>
      <c r="CN442" s="95"/>
      <c r="CO442" s="95"/>
      <c r="CP442" s="95"/>
      <c r="CQ442" s="95"/>
      <c r="CR442" s="95"/>
      <c r="CS442" s="95"/>
      <c r="CT442" s="95"/>
      <c r="CU442" s="95"/>
      <c r="CV442" s="95"/>
      <c r="CW442" s="95"/>
      <c r="CX442" s="95"/>
      <c r="CY442" s="95"/>
      <c r="CZ442" s="95"/>
      <c r="DA442" s="95"/>
      <c r="DB442" s="95"/>
      <c r="DC442" s="95"/>
      <c r="DD442" s="95"/>
      <c r="DE442" s="95"/>
      <c r="DF442" s="95"/>
      <c r="DG442" s="95"/>
      <c r="DH442" s="95"/>
      <c r="DI442" s="95"/>
      <c r="DJ442" s="95"/>
      <c r="DK442" s="95"/>
      <c r="DL442" s="95"/>
      <c r="DM442" s="95"/>
      <c r="DN442" s="95"/>
      <c r="DO442" s="95"/>
      <c r="DP442" s="95"/>
      <c r="DQ442" s="95"/>
      <c r="DR442" s="95"/>
      <c r="DS442" s="95"/>
      <c r="DT442" s="95"/>
      <c r="DU442" s="95"/>
      <c r="DV442" s="95"/>
      <c r="DW442" s="95"/>
      <c r="DX442" s="95"/>
      <c r="DY442" s="95"/>
      <c r="DZ442" s="95"/>
      <c r="EA442" s="95"/>
      <c r="EB442" s="95"/>
      <c r="EC442" s="95"/>
      <c r="ED442" s="95"/>
      <c r="EE442" s="95"/>
      <c r="EF442" s="95"/>
      <c r="EG442" s="95"/>
      <c r="EH442" s="95"/>
      <c r="EI442" s="95"/>
      <c r="EJ442" s="95"/>
      <c r="EK442" s="95"/>
      <c r="EL442" s="95"/>
      <c r="EM442" s="95"/>
      <c r="EN442" s="95"/>
      <c r="EO442" s="95"/>
      <c r="EP442" s="95"/>
      <c r="EQ442" s="95"/>
      <c r="ER442" s="95"/>
      <c r="ES442" s="95"/>
      <c r="ET442" s="95"/>
      <c r="EU442" s="95"/>
      <c r="EV442" s="95"/>
      <c r="EW442" s="95"/>
      <c r="EX442" s="95"/>
      <c r="EY442" s="95"/>
      <c r="EZ442" s="95"/>
      <c r="FA442" s="95"/>
      <c r="FB442" s="95"/>
      <c r="FC442" s="95"/>
      <c r="FD442" s="95"/>
      <c r="FE442" s="95"/>
      <c r="FF442" s="95"/>
      <c r="FG442" s="95"/>
      <c r="FH442" s="95"/>
      <c r="FI442" s="95"/>
      <c r="FJ442" s="95"/>
      <c r="FK442" s="95"/>
      <c r="FL442" s="95"/>
      <c r="FM442" s="95"/>
      <c r="FN442" s="95"/>
      <c r="FO442" s="95"/>
      <c r="FP442" s="95"/>
      <c r="FQ442" s="95"/>
      <c r="FR442" s="95"/>
      <c r="FS442" s="95"/>
      <c r="FT442" s="95"/>
      <c r="FU442" s="95"/>
      <c r="FV442" s="95"/>
      <c r="FW442" s="95"/>
      <c r="FX442" s="95"/>
      <c r="FY442" s="95"/>
      <c r="FZ442" s="95"/>
      <c r="GA442" s="95"/>
      <c r="GB442" s="95"/>
      <c r="GC442" s="95"/>
      <c r="GD442" s="95"/>
      <c r="GE442" s="95"/>
      <c r="GF442" s="95"/>
      <c r="GG442" s="95"/>
      <c r="GH442" s="95"/>
      <c r="GI442" s="95"/>
      <c r="GJ442" s="95"/>
      <c r="GK442" s="95"/>
      <c r="GL442" s="95"/>
      <c r="GM442" s="95"/>
      <c r="GN442" s="95"/>
      <c r="GO442" s="95"/>
      <c r="GP442" s="95"/>
      <c r="GQ442" s="95"/>
      <c r="GR442" s="95"/>
      <c r="GS442" s="95"/>
      <c r="GT442" s="95"/>
      <c r="GU442" s="95"/>
      <c r="GV442" s="95"/>
      <c r="GW442" s="95"/>
      <c r="GX442" s="95"/>
      <c r="GY442" s="95"/>
      <c r="GZ442" s="95"/>
      <c r="HA442" s="95"/>
      <c r="HB442" s="95"/>
      <c r="HC442" s="95"/>
      <c r="HD442" s="95"/>
      <c r="HE442" s="95"/>
      <c r="HF442" s="95"/>
      <c r="HG442" s="95"/>
      <c r="HH442" s="95"/>
      <c r="HI442" s="95"/>
      <c r="HJ442" s="95"/>
      <c r="HK442" s="95"/>
      <c r="HL442" s="95"/>
      <c r="HM442" s="95"/>
      <c r="HN442" s="95"/>
      <c r="HO442" s="95"/>
      <c r="HP442" s="95"/>
      <c r="HQ442" s="95"/>
      <c r="HR442" s="95"/>
      <c r="HS442" s="95"/>
      <c r="HT442" s="95"/>
      <c r="HU442" s="95"/>
      <c r="HV442" s="95"/>
      <c r="HW442" s="95"/>
      <c r="HX442" s="95"/>
      <c r="HY442" s="95"/>
      <c r="HZ442" s="95"/>
    </row>
    <row r="443" spans="1:234" s="95" customFormat="1" ht="10.5" customHeight="1">
      <c r="A443" s="463" t="s">
        <v>62</v>
      </c>
      <c r="B443" s="465">
        <f>B441+1</f>
        <v>38849</v>
      </c>
      <c r="C443" s="293">
        <f>SUM(D443:J444)</f>
        <v>43</v>
      </c>
      <c r="D443" s="285">
        <v>43</v>
      </c>
      <c r="E443" s="96"/>
      <c r="F443" s="80"/>
      <c r="G443" s="80"/>
      <c r="H443" s="80"/>
      <c r="I443" s="80"/>
      <c r="J443" s="98"/>
      <c r="K443" s="28" t="s">
        <v>31</v>
      </c>
      <c r="L443" s="30">
        <v>9</v>
      </c>
      <c r="M443" s="82" t="s">
        <v>100</v>
      </c>
      <c r="N443" s="83">
        <v>12</v>
      </c>
      <c r="O443" s="211" t="s">
        <v>29</v>
      </c>
      <c r="P443" s="221"/>
      <c r="Q443" s="318">
        <f>SUM(R443:R444,T443:T444)+SUM(S443:S444)*1.5+SUM(U443:U444)/3+SUM(V443:V444)*0.6</f>
        <v>8</v>
      </c>
      <c r="R443" s="70"/>
      <c r="S443" s="70"/>
      <c r="T443" s="29">
        <v>8</v>
      </c>
      <c r="U443" s="29"/>
      <c r="V443" s="30"/>
      <c r="W443" s="28">
        <v>117</v>
      </c>
      <c r="X443" s="83"/>
      <c r="Y443" s="180"/>
      <c r="Z443" s="307"/>
      <c r="AA443" s="54"/>
      <c r="AB443" s="38">
        <v>43</v>
      </c>
      <c r="AC443" s="37"/>
      <c r="AD443" s="37"/>
      <c r="AE443" s="37"/>
      <c r="AF443" s="37"/>
      <c r="AG443" s="37"/>
      <c r="AH443" s="37"/>
      <c r="AI443" s="54"/>
      <c r="AJ443" s="30"/>
      <c r="AK443" s="180">
        <v>51</v>
      </c>
      <c r="AL443" s="185">
        <v>74</v>
      </c>
      <c r="AM443" s="33">
        <v>63</v>
      </c>
      <c r="AN443" s="33">
        <v>67</v>
      </c>
      <c r="AO443" s="34">
        <f>AN443-AK443</f>
        <v>16</v>
      </c>
      <c r="AP443" s="352"/>
      <c r="AQ443" s="491" t="s">
        <v>95</v>
      </c>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c r="BO443" s="59"/>
      <c r="BP443" s="59"/>
      <c r="BQ443" s="59"/>
      <c r="BR443" s="59"/>
      <c r="BS443" s="59"/>
      <c r="BT443" s="59"/>
      <c r="BU443" s="59"/>
      <c r="BV443" s="59"/>
      <c r="BW443" s="59"/>
      <c r="BX443" s="59"/>
      <c r="BY443" s="59"/>
      <c r="BZ443" s="59"/>
      <c r="CA443" s="59"/>
      <c r="CB443" s="59"/>
      <c r="CC443" s="59"/>
      <c r="CD443" s="59"/>
      <c r="CE443" s="59"/>
      <c r="CF443" s="59"/>
      <c r="CG443" s="59"/>
      <c r="CH443" s="59"/>
      <c r="CI443" s="59"/>
      <c r="CJ443" s="59"/>
      <c r="CK443" s="59"/>
      <c r="CL443" s="59"/>
      <c r="CM443" s="59"/>
      <c r="CN443" s="59"/>
      <c r="CO443" s="59"/>
      <c r="CP443" s="59"/>
      <c r="CQ443" s="59"/>
      <c r="CR443" s="59"/>
      <c r="CS443" s="59"/>
      <c r="CT443" s="59"/>
      <c r="CU443" s="59"/>
      <c r="CV443" s="59"/>
      <c r="CW443" s="59"/>
      <c r="CX443" s="59"/>
      <c r="CY443" s="59"/>
      <c r="CZ443" s="59"/>
      <c r="DA443" s="59"/>
      <c r="DB443" s="59"/>
      <c r="DC443" s="59"/>
      <c r="DD443" s="59"/>
      <c r="DE443" s="59"/>
      <c r="DF443" s="59"/>
      <c r="DG443" s="59"/>
      <c r="DH443" s="59"/>
      <c r="DI443" s="59"/>
      <c r="DJ443" s="59"/>
      <c r="DK443" s="59"/>
      <c r="DL443" s="59"/>
      <c r="DM443" s="59"/>
      <c r="DN443" s="59"/>
      <c r="DO443" s="59"/>
      <c r="DP443" s="59"/>
      <c r="DQ443" s="59"/>
      <c r="DR443" s="59"/>
      <c r="DS443" s="59"/>
      <c r="DT443" s="59"/>
      <c r="DU443" s="59"/>
      <c r="DV443" s="59"/>
      <c r="DW443" s="59"/>
      <c r="DX443" s="59"/>
      <c r="DY443" s="59"/>
      <c r="DZ443" s="59"/>
      <c r="EA443" s="59"/>
      <c r="EB443" s="59"/>
      <c r="EC443" s="59"/>
      <c r="ED443" s="59"/>
      <c r="EE443" s="59"/>
      <c r="EF443" s="59"/>
      <c r="EG443" s="59"/>
      <c r="EH443" s="59"/>
      <c r="EI443" s="59"/>
      <c r="EJ443" s="59"/>
      <c r="EK443" s="59"/>
      <c r="EL443" s="59"/>
      <c r="EM443" s="59"/>
      <c r="EN443" s="59"/>
      <c r="EO443" s="59"/>
      <c r="EP443" s="59"/>
      <c r="EQ443" s="59"/>
      <c r="ER443" s="59"/>
      <c r="ES443" s="59"/>
      <c r="ET443" s="59"/>
      <c r="EU443" s="59"/>
      <c r="EV443" s="59"/>
      <c r="EW443" s="59"/>
      <c r="EX443" s="59"/>
      <c r="EY443" s="59"/>
      <c r="EZ443" s="59"/>
      <c r="FA443" s="59"/>
      <c r="FB443" s="59"/>
      <c r="FC443" s="59"/>
      <c r="FD443" s="59"/>
      <c r="FE443" s="59"/>
      <c r="FF443" s="59"/>
      <c r="FG443" s="59"/>
      <c r="FH443" s="59"/>
      <c r="FI443" s="59"/>
      <c r="FJ443" s="59"/>
      <c r="FK443" s="59"/>
      <c r="FL443" s="59"/>
      <c r="FM443" s="59"/>
      <c r="FN443" s="59"/>
      <c r="FO443" s="59"/>
      <c r="FP443" s="59"/>
      <c r="FQ443" s="59"/>
      <c r="FR443" s="59"/>
      <c r="FS443" s="59"/>
      <c r="FT443" s="59"/>
      <c r="FU443" s="59"/>
      <c r="FV443" s="59"/>
      <c r="FW443" s="59"/>
      <c r="FX443" s="59"/>
      <c r="FY443" s="59"/>
      <c r="FZ443" s="59"/>
      <c r="GA443" s="59"/>
      <c r="GB443" s="59"/>
      <c r="GC443" s="59"/>
      <c r="GD443" s="59"/>
      <c r="GE443" s="59"/>
      <c r="GF443" s="59"/>
      <c r="GG443" s="59"/>
      <c r="GH443" s="59"/>
      <c r="GI443" s="59"/>
      <c r="GJ443" s="59"/>
      <c r="GK443" s="59"/>
      <c r="GL443" s="59"/>
      <c r="GM443" s="59"/>
      <c r="GN443" s="59"/>
      <c r="GO443" s="59"/>
      <c r="GP443" s="59"/>
      <c r="GQ443" s="59"/>
      <c r="GR443" s="59"/>
      <c r="GS443" s="59"/>
      <c r="GT443" s="59"/>
      <c r="GU443" s="59"/>
      <c r="GV443" s="59"/>
      <c r="GW443" s="59"/>
      <c r="GX443" s="59"/>
      <c r="GY443" s="59"/>
      <c r="GZ443" s="59"/>
      <c r="HA443" s="59"/>
      <c r="HB443" s="59"/>
      <c r="HC443" s="59"/>
      <c r="HD443" s="59"/>
      <c r="HE443" s="59"/>
      <c r="HF443" s="59"/>
      <c r="HG443" s="59"/>
      <c r="HH443" s="59"/>
      <c r="HI443" s="59"/>
      <c r="HJ443" s="59"/>
      <c r="HK443" s="59"/>
      <c r="HL443" s="59"/>
      <c r="HM443" s="59"/>
      <c r="HN443" s="59"/>
      <c r="HO443" s="59"/>
      <c r="HP443" s="59"/>
      <c r="HQ443" s="59"/>
      <c r="HR443" s="59"/>
      <c r="HS443" s="59"/>
      <c r="HT443" s="59"/>
      <c r="HU443" s="59"/>
      <c r="HV443" s="59"/>
      <c r="HW443" s="59"/>
      <c r="HX443" s="59"/>
      <c r="HY443" s="59"/>
      <c r="HZ443" s="59"/>
    </row>
    <row r="444" spans="1:234" ht="10.5" customHeight="1">
      <c r="A444" s="467"/>
      <c r="B444" s="468"/>
      <c r="C444" s="294"/>
      <c r="D444" s="286"/>
      <c r="E444" s="97"/>
      <c r="F444" s="87"/>
      <c r="G444" s="87"/>
      <c r="H444" s="87"/>
      <c r="I444" s="87"/>
      <c r="J444" s="100"/>
      <c r="K444" s="89"/>
      <c r="L444" s="90"/>
      <c r="M444" s="91"/>
      <c r="N444" s="92"/>
      <c r="O444" s="212"/>
      <c r="P444" s="222"/>
      <c r="Q444" s="319"/>
      <c r="R444" s="93"/>
      <c r="S444" s="93"/>
      <c r="T444" s="94"/>
      <c r="U444" s="94"/>
      <c r="V444" s="90"/>
      <c r="W444" s="89"/>
      <c r="X444" s="92"/>
      <c r="Y444" s="182"/>
      <c r="Z444" s="184"/>
      <c r="AA444" s="309"/>
      <c r="AB444" s="443"/>
      <c r="AC444" s="444"/>
      <c r="AD444" s="444"/>
      <c r="AE444" s="444"/>
      <c r="AF444" s="444"/>
      <c r="AG444" s="444"/>
      <c r="AH444" s="444"/>
      <c r="AI444" s="309"/>
      <c r="AJ444" s="90">
        <v>8</v>
      </c>
      <c r="AK444" s="182"/>
      <c r="AL444" s="184"/>
      <c r="AM444" s="349"/>
      <c r="AN444" s="349"/>
      <c r="AO444" s="306"/>
      <c r="AP444" s="350"/>
      <c r="AQ444" s="490"/>
      <c r="AR444" s="95"/>
      <c r="AS444" s="95"/>
      <c r="AT444" s="95"/>
      <c r="AU444" s="95"/>
      <c r="AV444" s="95"/>
      <c r="AW444" s="95"/>
      <c r="AX444" s="95"/>
      <c r="AY444" s="95"/>
      <c r="AZ444" s="95"/>
      <c r="BA444" s="95"/>
      <c r="BB444" s="95"/>
      <c r="BC444" s="95"/>
      <c r="BD444" s="95"/>
      <c r="BE444" s="95"/>
      <c r="BF444" s="95"/>
      <c r="BG444" s="95"/>
      <c r="BH444" s="95"/>
      <c r="BI444" s="95"/>
      <c r="BJ444" s="95"/>
      <c r="BK444" s="95"/>
      <c r="BL444" s="95"/>
      <c r="BM444" s="95"/>
      <c r="BN444" s="95"/>
      <c r="BO444" s="95"/>
      <c r="BP444" s="95"/>
      <c r="BQ444" s="95"/>
      <c r="BR444" s="95"/>
      <c r="BS444" s="95"/>
      <c r="BT444" s="95"/>
      <c r="BU444" s="95"/>
      <c r="BV444" s="95"/>
      <c r="BW444" s="95"/>
      <c r="BX444" s="95"/>
      <c r="BY444" s="95"/>
      <c r="BZ444" s="95"/>
      <c r="CA444" s="95"/>
      <c r="CB444" s="95"/>
      <c r="CC444" s="95"/>
      <c r="CD444" s="95"/>
      <c r="CE444" s="95"/>
      <c r="CF444" s="95"/>
      <c r="CG444" s="95"/>
      <c r="CH444" s="95"/>
      <c r="CI444" s="95"/>
      <c r="CJ444" s="95"/>
      <c r="CK444" s="95"/>
      <c r="CL444" s="95"/>
      <c r="CM444" s="95"/>
      <c r="CN444" s="95"/>
      <c r="CO444" s="95"/>
      <c r="CP444" s="95"/>
      <c r="CQ444" s="95"/>
      <c r="CR444" s="95"/>
      <c r="CS444" s="95"/>
      <c r="CT444" s="95"/>
      <c r="CU444" s="95"/>
      <c r="CV444" s="95"/>
      <c r="CW444" s="95"/>
      <c r="CX444" s="95"/>
      <c r="CY444" s="95"/>
      <c r="CZ444" s="95"/>
      <c r="DA444" s="95"/>
      <c r="DB444" s="95"/>
      <c r="DC444" s="95"/>
      <c r="DD444" s="95"/>
      <c r="DE444" s="95"/>
      <c r="DF444" s="95"/>
      <c r="DG444" s="95"/>
      <c r="DH444" s="95"/>
      <c r="DI444" s="95"/>
      <c r="DJ444" s="95"/>
      <c r="DK444" s="95"/>
      <c r="DL444" s="95"/>
      <c r="DM444" s="95"/>
      <c r="DN444" s="95"/>
      <c r="DO444" s="95"/>
      <c r="DP444" s="95"/>
      <c r="DQ444" s="95"/>
      <c r="DR444" s="95"/>
      <c r="DS444" s="95"/>
      <c r="DT444" s="95"/>
      <c r="DU444" s="95"/>
      <c r="DV444" s="95"/>
      <c r="DW444" s="95"/>
      <c r="DX444" s="95"/>
      <c r="DY444" s="95"/>
      <c r="DZ444" s="95"/>
      <c r="EA444" s="95"/>
      <c r="EB444" s="95"/>
      <c r="EC444" s="95"/>
      <c r="ED444" s="95"/>
      <c r="EE444" s="95"/>
      <c r="EF444" s="95"/>
      <c r="EG444" s="95"/>
      <c r="EH444" s="95"/>
      <c r="EI444" s="95"/>
      <c r="EJ444" s="95"/>
      <c r="EK444" s="95"/>
      <c r="EL444" s="95"/>
      <c r="EM444" s="95"/>
      <c r="EN444" s="95"/>
      <c r="EO444" s="95"/>
      <c r="EP444" s="95"/>
      <c r="EQ444" s="95"/>
      <c r="ER444" s="95"/>
      <c r="ES444" s="95"/>
      <c r="ET444" s="95"/>
      <c r="EU444" s="95"/>
      <c r="EV444" s="95"/>
      <c r="EW444" s="95"/>
      <c r="EX444" s="95"/>
      <c r="EY444" s="95"/>
      <c r="EZ444" s="95"/>
      <c r="FA444" s="95"/>
      <c r="FB444" s="95"/>
      <c r="FC444" s="95"/>
      <c r="FD444" s="95"/>
      <c r="FE444" s="95"/>
      <c r="FF444" s="95"/>
      <c r="FG444" s="95"/>
      <c r="FH444" s="95"/>
      <c r="FI444" s="95"/>
      <c r="FJ444" s="95"/>
      <c r="FK444" s="95"/>
      <c r="FL444" s="95"/>
      <c r="FM444" s="95"/>
      <c r="FN444" s="95"/>
      <c r="FO444" s="95"/>
      <c r="FP444" s="95"/>
      <c r="FQ444" s="95"/>
      <c r="FR444" s="95"/>
      <c r="FS444" s="95"/>
      <c r="FT444" s="95"/>
      <c r="FU444" s="95"/>
      <c r="FV444" s="95"/>
      <c r="FW444" s="95"/>
      <c r="FX444" s="95"/>
      <c r="FY444" s="95"/>
      <c r="FZ444" s="95"/>
      <c r="GA444" s="95"/>
      <c r="GB444" s="95"/>
      <c r="GC444" s="95"/>
      <c r="GD444" s="95"/>
      <c r="GE444" s="95"/>
      <c r="GF444" s="95"/>
      <c r="GG444" s="95"/>
      <c r="GH444" s="95"/>
      <c r="GI444" s="95"/>
      <c r="GJ444" s="95"/>
      <c r="GK444" s="95"/>
      <c r="GL444" s="95"/>
      <c r="GM444" s="95"/>
      <c r="GN444" s="95"/>
      <c r="GO444" s="95"/>
      <c r="GP444" s="95"/>
      <c r="GQ444" s="95"/>
      <c r="GR444" s="95"/>
      <c r="GS444" s="95"/>
      <c r="GT444" s="95"/>
      <c r="GU444" s="95"/>
      <c r="GV444" s="95"/>
      <c r="GW444" s="95"/>
      <c r="GX444" s="95"/>
      <c r="GY444" s="95"/>
      <c r="GZ444" s="95"/>
      <c r="HA444" s="95"/>
      <c r="HB444" s="95"/>
      <c r="HC444" s="95"/>
      <c r="HD444" s="95"/>
      <c r="HE444" s="95"/>
      <c r="HF444" s="95"/>
      <c r="HG444" s="95"/>
      <c r="HH444" s="95"/>
      <c r="HI444" s="95"/>
      <c r="HJ444" s="95"/>
      <c r="HK444" s="95"/>
      <c r="HL444" s="95"/>
      <c r="HM444" s="95"/>
      <c r="HN444" s="95"/>
      <c r="HO444" s="95"/>
      <c r="HP444" s="95"/>
      <c r="HQ444" s="95"/>
      <c r="HR444" s="95"/>
      <c r="HS444" s="95"/>
      <c r="HT444" s="95"/>
      <c r="HU444" s="95"/>
      <c r="HV444" s="95"/>
      <c r="HW444" s="95"/>
      <c r="HX444" s="95"/>
      <c r="HY444" s="95"/>
      <c r="HZ444" s="95"/>
    </row>
    <row r="445" spans="1:234" s="95" customFormat="1" ht="10.5" customHeight="1">
      <c r="A445" s="463" t="s">
        <v>63</v>
      </c>
      <c r="B445" s="465">
        <f>B443+1</f>
        <v>38850</v>
      </c>
      <c r="C445" s="293">
        <f>SUM(D445:J446)</f>
        <v>32</v>
      </c>
      <c r="D445" s="284"/>
      <c r="E445" s="80"/>
      <c r="F445" s="80"/>
      <c r="G445" s="80"/>
      <c r="H445" s="80"/>
      <c r="I445" s="80"/>
      <c r="J445" s="81"/>
      <c r="K445" s="28"/>
      <c r="L445" s="30"/>
      <c r="M445" s="82"/>
      <c r="N445" s="83"/>
      <c r="O445" s="211"/>
      <c r="P445" s="221"/>
      <c r="Q445" s="318">
        <f>SUM(R445:R446,T445:T446)+SUM(S445:S446)*1.5+SUM(U445:U446)/3+SUM(V445:V446)*0.6</f>
        <v>6</v>
      </c>
      <c r="R445" s="70"/>
      <c r="S445" s="70"/>
      <c r="T445" s="29"/>
      <c r="U445" s="29"/>
      <c r="V445" s="30"/>
      <c r="W445" s="28"/>
      <c r="X445" s="83"/>
      <c r="Y445" s="140"/>
      <c r="Z445" s="185"/>
      <c r="AA445" s="34"/>
      <c r="AB445" s="32"/>
      <c r="AC445" s="33"/>
      <c r="AD445" s="33"/>
      <c r="AE445" s="33"/>
      <c r="AF445" s="33"/>
      <c r="AG445" s="33"/>
      <c r="AH445" s="33"/>
      <c r="AI445" s="34"/>
      <c r="AJ445" s="30"/>
      <c r="AK445" s="180">
        <v>46</v>
      </c>
      <c r="AL445" s="185">
        <v>64</v>
      </c>
      <c r="AM445" s="33">
        <v>54</v>
      </c>
      <c r="AN445" s="33">
        <v>57</v>
      </c>
      <c r="AO445" s="34">
        <f>AN445-AK445</f>
        <v>11</v>
      </c>
      <c r="AP445" s="352"/>
      <c r="AQ445" s="491" t="s">
        <v>319</v>
      </c>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c r="BO445" s="59"/>
      <c r="BP445" s="59"/>
      <c r="BQ445" s="59"/>
      <c r="BR445" s="59"/>
      <c r="BS445" s="59"/>
      <c r="BT445" s="59"/>
      <c r="BU445" s="59"/>
      <c r="BV445" s="59"/>
      <c r="BW445" s="59"/>
      <c r="BX445" s="59"/>
      <c r="BY445" s="59"/>
      <c r="BZ445" s="59"/>
      <c r="CA445" s="59"/>
      <c r="CB445" s="59"/>
      <c r="CC445" s="59"/>
      <c r="CD445" s="59"/>
      <c r="CE445" s="59"/>
      <c r="CF445" s="59"/>
      <c r="CG445" s="59"/>
      <c r="CH445" s="59"/>
      <c r="CI445" s="59"/>
      <c r="CJ445" s="59"/>
      <c r="CK445" s="59"/>
      <c r="CL445" s="59"/>
      <c r="CM445" s="59"/>
      <c r="CN445" s="59"/>
      <c r="CO445" s="59"/>
      <c r="CP445" s="59"/>
      <c r="CQ445" s="59"/>
      <c r="CR445" s="59"/>
      <c r="CS445" s="59"/>
      <c r="CT445" s="59"/>
      <c r="CU445" s="59"/>
      <c r="CV445" s="59"/>
      <c r="CW445" s="59"/>
      <c r="CX445" s="59"/>
      <c r="CY445" s="59"/>
      <c r="CZ445" s="59"/>
      <c r="DA445" s="59"/>
      <c r="DB445" s="59"/>
      <c r="DC445" s="59"/>
      <c r="DD445" s="59"/>
      <c r="DE445" s="59"/>
      <c r="DF445" s="59"/>
      <c r="DG445" s="59"/>
      <c r="DH445" s="59"/>
      <c r="DI445" s="59"/>
      <c r="DJ445" s="59"/>
      <c r="DK445" s="59"/>
      <c r="DL445" s="59"/>
      <c r="DM445" s="59"/>
      <c r="DN445" s="59"/>
      <c r="DO445" s="59"/>
      <c r="DP445" s="59"/>
      <c r="DQ445" s="59"/>
      <c r="DR445" s="59"/>
      <c r="DS445" s="59"/>
      <c r="DT445" s="59"/>
      <c r="DU445" s="59"/>
      <c r="DV445" s="59"/>
      <c r="DW445" s="59"/>
      <c r="DX445" s="59"/>
      <c r="DY445" s="59"/>
      <c r="DZ445" s="59"/>
      <c r="EA445" s="59"/>
      <c r="EB445" s="59"/>
      <c r="EC445" s="59"/>
      <c r="ED445" s="59"/>
      <c r="EE445" s="59"/>
      <c r="EF445" s="59"/>
      <c r="EG445" s="59"/>
      <c r="EH445" s="59"/>
      <c r="EI445" s="59"/>
      <c r="EJ445" s="59"/>
      <c r="EK445" s="59"/>
      <c r="EL445" s="59"/>
      <c r="EM445" s="59"/>
      <c r="EN445" s="59"/>
      <c r="EO445" s="59"/>
      <c r="EP445" s="59"/>
      <c r="EQ445" s="59"/>
      <c r="ER445" s="59"/>
      <c r="ES445" s="59"/>
      <c r="ET445" s="59"/>
      <c r="EU445" s="59"/>
      <c r="EV445" s="59"/>
      <c r="EW445" s="59"/>
      <c r="EX445" s="59"/>
      <c r="EY445" s="59"/>
      <c r="EZ445" s="59"/>
      <c r="FA445" s="59"/>
      <c r="FB445" s="59"/>
      <c r="FC445" s="59"/>
      <c r="FD445" s="59"/>
      <c r="FE445" s="59"/>
      <c r="FF445" s="59"/>
      <c r="FG445" s="59"/>
      <c r="FH445" s="59"/>
      <c r="FI445" s="59"/>
      <c r="FJ445" s="59"/>
      <c r="FK445" s="59"/>
      <c r="FL445" s="59"/>
      <c r="FM445" s="59"/>
      <c r="FN445" s="59"/>
      <c r="FO445" s="59"/>
      <c r="FP445" s="59"/>
      <c r="FQ445" s="59"/>
      <c r="FR445" s="59"/>
      <c r="FS445" s="59"/>
      <c r="FT445" s="59"/>
      <c r="FU445" s="59"/>
      <c r="FV445" s="59"/>
      <c r="FW445" s="59"/>
      <c r="FX445" s="59"/>
      <c r="FY445" s="59"/>
      <c r="FZ445" s="59"/>
      <c r="GA445" s="59"/>
      <c r="GB445" s="59"/>
      <c r="GC445" s="59"/>
      <c r="GD445" s="59"/>
      <c r="GE445" s="59"/>
      <c r="GF445" s="59"/>
      <c r="GG445" s="59"/>
      <c r="GH445" s="59"/>
      <c r="GI445" s="59"/>
      <c r="GJ445" s="59"/>
      <c r="GK445" s="59"/>
      <c r="GL445" s="59"/>
      <c r="GM445" s="59"/>
      <c r="GN445" s="59"/>
      <c r="GO445" s="59"/>
      <c r="GP445" s="59"/>
      <c r="GQ445" s="59"/>
      <c r="GR445" s="59"/>
      <c r="GS445" s="59"/>
      <c r="GT445" s="59"/>
      <c r="GU445" s="59"/>
      <c r="GV445" s="59"/>
      <c r="GW445" s="59"/>
      <c r="GX445" s="59"/>
      <c r="GY445" s="59"/>
      <c r="GZ445" s="59"/>
      <c r="HA445" s="59"/>
      <c r="HB445" s="59"/>
      <c r="HC445" s="59"/>
      <c r="HD445" s="59"/>
      <c r="HE445" s="59"/>
      <c r="HF445" s="59"/>
      <c r="HG445" s="59"/>
      <c r="HH445" s="59"/>
      <c r="HI445" s="59"/>
      <c r="HJ445" s="59"/>
      <c r="HK445" s="59"/>
      <c r="HL445" s="59"/>
      <c r="HM445" s="59"/>
      <c r="HN445" s="59"/>
      <c r="HO445" s="59"/>
      <c r="HP445" s="59"/>
      <c r="HQ445" s="59"/>
      <c r="HR445" s="59"/>
      <c r="HS445" s="59"/>
      <c r="HT445" s="59"/>
      <c r="HU445" s="59"/>
      <c r="HV445" s="59"/>
      <c r="HW445" s="59"/>
      <c r="HX445" s="59"/>
      <c r="HY445" s="59"/>
      <c r="HZ445" s="59"/>
    </row>
    <row r="446" spans="1:234" ht="10.5" customHeight="1">
      <c r="A446" s="467"/>
      <c r="B446" s="468"/>
      <c r="C446" s="294"/>
      <c r="D446" s="283">
        <v>32</v>
      </c>
      <c r="E446" s="87"/>
      <c r="F446" s="87"/>
      <c r="G446" s="87"/>
      <c r="H446" s="87"/>
      <c r="I446" s="87"/>
      <c r="J446" s="88"/>
      <c r="K446" s="89" t="s">
        <v>133</v>
      </c>
      <c r="L446" s="90">
        <v>9</v>
      </c>
      <c r="M446" s="91" t="s">
        <v>97</v>
      </c>
      <c r="N446" s="92">
        <v>17</v>
      </c>
      <c r="O446" s="212" t="s">
        <v>29</v>
      </c>
      <c r="P446" s="222"/>
      <c r="Q446" s="319"/>
      <c r="R446" s="93"/>
      <c r="S446" s="93"/>
      <c r="T446" s="94">
        <v>6</v>
      </c>
      <c r="U446" s="94"/>
      <c r="V446" s="90"/>
      <c r="W446" s="89"/>
      <c r="X446" s="92"/>
      <c r="Y446" s="182"/>
      <c r="Z446" s="184"/>
      <c r="AA446" s="306"/>
      <c r="AB446" s="442">
        <v>32</v>
      </c>
      <c r="AC446" s="349"/>
      <c r="AD446" s="349"/>
      <c r="AE446" s="349"/>
      <c r="AF446" s="349"/>
      <c r="AG446" s="349"/>
      <c r="AH446" s="349"/>
      <c r="AI446" s="306"/>
      <c r="AJ446" s="90">
        <v>7</v>
      </c>
      <c r="AK446" s="183"/>
      <c r="AL446" s="184"/>
      <c r="AM446" s="349"/>
      <c r="AN446" s="349"/>
      <c r="AO446" s="306"/>
      <c r="AP446" s="350"/>
      <c r="AQ446" s="490"/>
      <c r="AR446" s="95"/>
      <c r="AS446" s="95"/>
      <c r="AT446" s="95"/>
      <c r="AU446" s="95"/>
      <c r="AV446" s="95"/>
      <c r="AW446" s="95"/>
      <c r="AX446" s="95"/>
      <c r="AY446" s="95"/>
      <c r="AZ446" s="95"/>
      <c r="BA446" s="95"/>
      <c r="BB446" s="95"/>
      <c r="BC446" s="95"/>
      <c r="BD446" s="95"/>
      <c r="BE446" s="95"/>
      <c r="BF446" s="95"/>
      <c r="BG446" s="95"/>
      <c r="BH446" s="95"/>
      <c r="BI446" s="95"/>
      <c r="BJ446" s="95"/>
      <c r="BK446" s="95"/>
      <c r="BL446" s="95"/>
      <c r="BM446" s="95"/>
      <c r="BN446" s="95"/>
      <c r="BO446" s="95"/>
      <c r="BP446" s="95"/>
      <c r="BQ446" s="95"/>
      <c r="BR446" s="95"/>
      <c r="BS446" s="95"/>
      <c r="BT446" s="95"/>
      <c r="BU446" s="95"/>
      <c r="BV446" s="95"/>
      <c r="BW446" s="95"/>
      <c r="BX446" s="95"/>
      <c r="BY446" s="95"/>
      <c r="BZ446" s="95"/>
      <c r="CA446" s="95"/>
      <c r="CB446" s="95"/>
      <c r="CC446" s="95"/>
      <c r="CD446" s="95"/>
      <c r="CE446" s="95"/>
      <c r="CF446" s="95"/>
      <c r="CG446" s="95"/>
      <c r="CH446" s="95"/>
      <c r="CI446" s="95"/>
      <c r="CJ446" s="95"/>
      <c r="CK446" s="95"/>
      <c r="CL446" s="95"/>
      <c r="CM446" s="95"/>
      <c r="CN446" s="95"/>
      <c r="CO446" s="95"/>
      <c r="CP446" s="95"/>
      <c r="CQ446" s="95"/>
      <c r="CR446" s="95"/>
      <c r="CS446" s="95"/>
      <c r="CT446" s="95"/>
      <c r="CU446" s="95"/>
      <c r="CV446" s="95"/>
      <c r="CW446" s="95"/>
      <c r="CX446" s="95"/>
      <c r="CY446" s="95"/>
      <c r="CZ446" s="95"/>
      <c r="DA446" s="95"/>
      <c r="DB446" s="95"/>
      <c r="DC446" s="95"/>
      <c r="DD446" s="95"/>
      <c r="DE446" s="95"/>
      <c r="DF446" s="95"/>
      <c r="DG446" s="95"/>
      <c r="DH446" s="95"/>
      <c r="DI446" s="95"/>
      <c r="DJ446" s="95"/>
      <c r="DK446" s="95"/>
      <c r="DL446" s="95"/>
      <c r="DM446" s="95"/>
      <c r="DN446" s="95"/>
      <c r="DO446" s="95"/>
      <c r="DP446" s="95"/>
      <c r="DQ446" s="95"/>
      <c r="DR446" s="95"/>
      <c r="DS446" s="95"/>
      <c r="DT446" s="95"/>
      <c r="DU446" s="95"/>
      <c r="DV446" s="95"/>
      <c r="DW446" s="95"/>
      <c r="DX446" s="95"/>
      <c r="DY446" s="95"/>
      <c r="DZ446" s="95"/>
      <c r="EA446" s="95"/>
      <c r="EB446" s="95"/>
      <c r="EC446" s="95"/>
      <c r="ED446" s="95"/>
      <c r="EE446" s="95"/>
      <c r="EF446" s="95"/>
      <c r="EG446" s="95"/>
      <c r="EH446" s="95"/>
      <c r="EI446" s="95"/>
      <c r="EJ446" s="95"/>
      <c r="EK446" s="95"/>
      <c r="EL446" s="95"/>
      <c r="EM446" s="95"/>
      <c r="EN446" s="95"/>
      <c r="EO446" s="95"/>
      <c r="EP446" s="95"/>
      <c r="EQ446" s="95"/>
      <c r="ER446" s="95"/>
      <c r="ES446" s="95"/>
      <c r="ET446" s="95"/>
      <c r="EU446" s="95"/>
      <c r="EV446" s="95"/>
      <c r="EW446" s="95"/>
      <c r="EX446" s="95"/>
      <c r="EY446" s="95"/>
      <c r="EZ446" s="95"/>
      <c r="FA446" s="95"/>
      <c r="FB446" s="95"/>
      <c r="FC446" s="95"/>
      <c r="FD446" s="95"/>
      <c r="FE446" s="95"/>
      <c r="FF446" s="95"/>
      <c r="FG446" s="95"/>
      <c r="FH446" s="95"/>
      <c r="FI446" s="95"/>
      <c r="FJ446" s="95"/>
      <c r="FK446" s="95"/>
      <c r="FL446" s="95"/>
      <c r="FM446" s="95"/>
      <c r="FN446" s="95"/>
      <c r="FO446" s="95"/>
      <c r="FP446" s="95"/>
      <c r="FQ446" s="95"/>
      <c r="FR446" s="95"/>
      <c r="FS446" s="95"/>
      <c r="FT446" s="95"/>
      <c r="FU446" s="95"/>
      <c r="FV446" s="95"/>
      <c r="FW446" s="95"/>
      <c r="FX446" s="95"/>
      <c r="FY446" s="95"/>
      <c r="FZ446" s="95"/>
      <c r="GA446" s="95"/>
      <c r="GB446" s="95"/>
      <c r="GC446" s="95"/>
      <c r="GD446" s="95"/>
      <c r="GE446" s="95"/>
      <c r="GF446" s="95"/>
      <c r="GG446" s="95"/>
      <c r="GH446" s="95"/>
      <c r="GI446" s="95"/>
      <c r="GJ446" s="95"/>
      <c r="GK446" s="95"/>
      <c r="GL446" s="95"/>
      <c r="GM446" s="95"/>
      <c r="GN446" s="95"/>
      <c r="GO446" s="95"/>
      <c r="GP446" s="95"/>
      <c r="GQ446" s="95"/>
      <c r="GR446" s="95"/>
      <c r="GS446" s="95"/>
      <c r="GT446" s="95"/>
      <c r="GU446" s="95"/>
      <c r="GV446" s="95"/>
      <c r="GW446" s="95"/>
      <c r="GX446" s="95"/>
      <c r="GY446" s="95"/>
      <c r="GZ446" s="95"/>
      <c r="HA446" s="95"/>
      <c r="HB446" s="95"/>
      <c r="HC446" s="95"/>
      <c r="HD446" s="95"/>
      <c r="HE446" s="95"/>
      <c r="HF446" s="95"/>
      <c r="HG446" s="95"/>
      <c r="HH446" s="95"/>
      <c r="HI446" s="95"/>
      <c r="HJ446" s="95"/>
      <c r="HK446" s="95"/>
      <c r="HL446" s="95"/>
      <c r="HM446" s="95"/>
      <c r="HN446" s="95"/>
      <c r="HO446" s="95"/>
      <c r="HP446" s="95"/>
      <c r="HQ446" s="95"/>
      <c r="HR446" s="95"/>
      <c r="HS446" s="95"/>
      <c r="HT446" s="95"/>
      <c r="HU446" s="95"/>
      <c r="HV446" s="95"/>
      <c r="HW446" s="95"/>
      <c r="HX446" s="95"/>
      <c r="HY446" s="95"/>
      <c r="HZ446" s="95"/>
    </row>
    <row r="447" spans="1:234" s="95" customFormat="1" ht="10.5" customHeight="1">
      <c r="A447" s="463" t="s">
        <v>64</v>
      </c>
      <c r="B447" s="465">
        <f>B445+1</f>
        <v>38851</v>
      </c>
      <c r="C447" s="293">
        <f>SUM(D447:J448)</f>
        <v>59</v>
      </c>
      <c r="D447" s="285">
        <v>45</v>
      </c>
      <c r="E447" s="96"/>
      <c r="F447" s="80"/>
      <c r="G447" s="80">
        <v>14</v>
      </c>
      <c r="H447" s="80"/>
      <c r="I447" s="80"/>
      <c r="J447" s="98"/>
      <c r="K447" s="28" t="s">
        <v>98</v>
      </c>
      <c r="L447" s="99">
        <v>10</v>
      </c>
      <c r="M447" s="82" t="s">
        <v>100</v>
      </c>
      <c r="N447" s="83">
        <v>15</v>
      </c>
      <c r="O447" s="213" t="s">
        <v>317</v>
      </c>
      <c r="P447" s="221"/>
      <c r="Q447" s="320">
        <f>SUM(R447:R448,T447:T448)+SUM(S447:S448)*1.5+SUM(U447:U448)/3+SUM(V447:V448)*0.6</f>
        <v>12</v>
      </c>
      <c r="R447" s="70"/>
      <c r="S447" s="70"/>
      <c r="T447" s="29">
        <v>12</v>
      </c>
      <c r="U447" s="29"/>
      <c r="V447" s="30"/>
      <c r="W447" s="28">
        <v>177</v>
      </c>
      <c r="X447" s="83">
        <v>182</v>
      </c>
      <c r="Y447" s="140"/>
      <c r="Z447" s="185"/>
      <c r="AA447" s="34"/>
      <c r="AB447" s="32">
        <v>59</v>
      </c>
      <c r="AC447" s="33"/>
      <c r="AD447" s="33"/>
      <c r="AE447" s="33"/>
      <c r="AF447" s="33"/>
      <c r="AG447" s="33"/>
      <c r="AH447" s="33"/>
      <c r="AI447" s="34"/>
      <c r="AJ447" s="30"/>
      <c r="AK447" s="180" t="s">
        <v>99</v>
      </c>
      <c r="AL447" s="185"/>
      <c r="AM447" s="33"/>
      <c r="AN447" s="351"/>
      <c r="AO447" s="34"/>
      <c r="AP447" s="352"/>
      <c r="AQ447" s="491" t="s">
        <v>318</v>
      </c>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c r="BO447" s="59"/>
      <c r="BP447" s="59"/>
      <c r="BQ447" s="59"/>
      <c r="BR447" s="59"/>
      <c r="BS447" s="59"/>
      <c r="BT447" s="59"/>
      <c r="BU447" s="59"/>
      <c r="BV447" s="59"/>
      <c r="BW447" s="59"/>
      <c r="BX447" s="59"/>
      <c r="BY447" s="59"/>
      <c r="BZ447" s="59"/>
      <c r="CA447" s="59"/>
      <c r="CB447" s="59"/>
      <c r="CC447" s="59"/>
      <c r="CD447" s="59"/>
      <c r="CE447" s="59"/>
      <c r="CF447" s="59"/>
      <c r="CG447" s="59"/>
      <c r="CH447" s="59"/>
      <c r="CI447" s="59"/>
      <c r="CJ447" s="59"/>
      <c r="CK447" s="59"/>
      <c r="CL447" s="59"/>
      <c r="CM447" s="59"/>
      <c r="CN447" s="59"/>
      <c r="CO447" s="59"/>
      <c r="CP447" s="59"/>
      <c r="CQ447" s="59"/>
      <c r="CR447" s="59"/>
      <c r="CS447" s="59"/>
      <c r="CT447" s="59"/>
      <c r="CU447" s="59"/>
      <c r="CV447" s="59"/>
      <c r="CW447" s="59"/>
      <c r="CX447" s="59"/>
      <c r="CY447" s="59"/>
      <c r="CZ447" s="59"/>
      <c r="DA447" s="59"/>
      <c r="DB447" s="59"/>
      <c r="DC447" s="59"/>
      <c r="DD447" s="59"/>
      <c r="DE447" s="59"/>
      <c r="DF447" s="59"/>
      <c r="DG447" s="59"/>
      <c r="DH447" s="59"/>
      <c r="DI447" s="59"/>
      <c r="DJ447" s="59"/>
      <c r="DK447" s="59"/>
      <c r="DL447" s="59"/>
      <c r="DM447" s="59"/>
      <c r="DN447" s="59"/>
      <c r="DO447" s="59"/>
      <c r="DP447" s="59"/>
      <c r="DQ447" s="59"/>
      <c r="DR447" s="59"/>
      <c r="DS447" s="59"/>
      <c r="DT447" s="59"/>
      <c r="DU447" s="59"/>
      <c r="DV447" s="59"/>
      <c r="DW447" s="59"/>
      <c r="DX447" s="59"/>
      <c r="DY447" s="59"/>
      <c r="DZ447" s="59"/>
      <c r="EA447" s="59"/>
      <c r="EB447" s="59"/>
      <c r="EC447" s="59"/>
      <c r="ED447" s="59"/>
      <c r="EE447" s="59"/>
      <c r="EF447" s="59"/>
      <c r="EG447" s="59"/>
      <c r="EH447" s="59"/>
      <c r="EI447" s="59"/>
      <c r="EJ447" s="59"/>
      <c r="EK447" s="59"/>
      <c r="EL447" s="59"/>
      <c r="EM447" s="59"/>
      <c r="EN447" s="59"/>
      <c r="EO447" s="59"/>
      <c r="EP447" s="59"/>
      <c r="EQ447" s="59"/>
      <c r="ER447" s="59"/>
      <c r="ES447" s="59"/>
      <c r="ET447" s="59"/>
      <c r="EU447" s="59"/>
      <c r="EV447" s="59"/>
      <c r="EW447" s="59"/>
      <c r="EX447" s="59"/>
      <c r="EY447" s="59"/>
      <c r="EZ447" s="59"/>
      <c r="FA447" s="59"/>
      <c r="FB447" s="59"/>
      <c r="FC447" s="59"/>
      <c r="FD447" s="59"/>
      <c r="FE447" s="59"/>
      <c r="FF447" s="59"/>
      <c r="FG447" s="59"/>
      <c r="FH447" s="59"/>
      <c r="FI447" s="59"/>
      <c r="FJ447" s="59"/>
      <c r="FK447" s="59"/>
      <c r="FL447" s="59"/>
      <c r="FM447" s="59"/>
      <c r="FN447" s="59"/>
      <c r="FO447" s="59"/>
      <c r="FP447" s="59"/>
      <c r="FQ447" s="59"/>
      <c r="FR447" s="59"/>
      <c r="FS447" s="59"/>
      <c r="FT447" s="59"/>
      <c r="FU447" s="59"/>
      <c r="FV447" s="59"/>
      <c r="FW447" s="59"/>
      <c r="FX447" s="59"/>
      <c r="FY447" s="59"/>
      <c r="FZ447" s="59"/>
      <c r="GA447" s="59"/>
      <c r="GB447" s="59"/>
      <c r="GC447" s="59"/>
      <c r="GD447" s="59"/>
      <c r="GE447" s="59"/>
      <c r="GF447" s="59"/>
      <c r="GG447" s="59"/>
      <c r="GH447" s="59"/>
      <c r="GI447" s="59"/>
      <c r="GJ447" s="59"/>
      <c r="GK447" s="59"/>
      <c r="GL447" s="59"/>
      <c r="GM447" s="59"/>
      <c r="GN447" s="59"/>
      <c r="GO447" s="59"/>
      <c r="GP447" s="59"/>
      <c r="GQ447" s="59"/>
      <c r="GR447" s="59"/>
      <c r="GS447" s="59"/>
      <c r="GT447" s="59"/>
      <c r="GU447" s="59"/>
      <c r="GV447" s="59"/>
      <c r="GW447" s="59"/>
      <c r="GX447" s="59"/>
      <c r="GY447" s="59"/>
      <c r="GZ447" s="59"/>
      <c r="HA447" s="59"/>
      <c r="HB447" s="59"/>
      <c r="HC447" s="59"/>
      <c r="HD447" s="59"/>
      <c r="HE447" s="59"/>
      <c r="HF447" s="59"/>
      <c r="HG447" s="59"/>
      <c r="HH447" s="59"/>
      <c r="HI447" s="59"/>
      <c r="HJ447" s="59"/>
      <c r="HK447" s="59"/>
      <c r="HL447" s="59"/>
      <c r="HM447" s="59"/>
      <c r="HN447" s="59"/>
      <c r="HO447" s="59"/>
      <c r="HP447" s="59"/>
      <c r="HQ447" s="59"/>
      <c r="HR447" s="59"/>
      <c r="HS447" s="59"/>
      <c r="HT447" s="59"/>
      <c r="HU447" s="59"/>
      <c r="HV447" s="59"/>
      <c r="HW447" s="59"/>
      <c r="HX447" s="59"/>
      <c r="HY447" s="59"/>
      <c r="HZ447" s="59"/>
    </row>
    <row r="448" spans="1:43" ht="10.5" customHeight="1" thickBot="1">
      <c r="A448" s="464"/>
      <c r="B448" s="466"/>
      <c r="C448" s="296"/>
      <c r="D448" s="285"/>
      <c r="E448" s="96"/>
      <c r="J448" s="98"/>
      <c r="L448" s="99"/>
      <c r="Q448" s="318"/>
      <c r="AJ448" s="30">
        <v>8</v>
      </c>
      <c r="AQ448" s="492"/>
    </row>
    <row r="449" spans="1:234" ht="10.5" customHeight="1" thickBot="1">
      <c r="A449" s="471">
        <f>IF(A433=52,1,A433+1)</f>
        <v>19</v>
      </c>
      <c r="B449" s="472"/>
      <c r="C449" s="299">
        <f>(C450/60-ROUNDDOWN(C450/60,0))/100*60+ROUNDDOWN(C450/60,0)</f>
        <v>7.52</v>
      </c>
      <c r="D449" s="300">
        <f>(D450/60-ROUNDDOWN(D450/60,0))/100*60+ROUNDDOWN(D450/60,0)</f>
        <v>7.05</v>
      </c>
      <c r="E449" s="301">
        <f aca="true" t="shared" si="137" ref="E449:J449">(E450/60-ROUNDDOWN(E450/60,0))/100*60+ROUNDDOWN(E450/60,0)</f>
        <v>0.16999999999999998</v>
      </c>
      <c r="F449" s="301">
        <f t="shared" si="137"/>
        <v>0.09999999999999999</v>
      </c>
      <c r="G449" s="301">
        <f t="shared" si="137"/>
        <v>0.16</v>
      </c>
      <c r="H449" s="301">
        <f t="shared" si="137"/>
        <v>0.02</v>
      </c>
      <c r="I449" s="301">
        <f t="shared" si="137"/>
        <v>0.02</v>
      </c>
      <c r="J449" s="301">
        <f t="shared" si="137"/>
        <v>0</v>
      </c>
      <c r="K449" s="226"/>
      <c r="L449" s="227">
        <f>2*COUNTA(L435:L448)-COUNT(L435:L448)</f>
        <v>9</v>
      </c>
      <c r="M449" s="228"/>
      <c r="N449" s="229"/>
      <c r="O449" s="475"/>
      <c r="P449" s="476"/>
      <c r="Q449" s="321">
        <f aca="true" t="shared" si="138" ref="Q449:V449">SUM(Q435:Q448)</f>
        <v>90</v>
      </c>
      <c r="R449" s="230">
        <f t="shared" si="138"/>
        <v>0</v>
      </c>
      <c r="S449" s="230">
        <f t="shared" si="138"/>
        <v>2</v>
      </c>
      <c r="T449" s="230">
        <f t="shared" si="138"/>
        <v>87</v>
      </c>
      <c r="U449" s="230">
        <f t="shared" si="138"/>
        <v>0</v>
      </c>
      <c r="V449" s="230">
        <f t="shared" si="138"/>
        <v>0</v>
      </c>
      <c r="W449" s="226"/>
      <c r="X449" s="229"/>
      <c r="Y449" s="231"/>
      <c r="Z449" s="312">
        <f>COUNT(Z435:Z448)</f>
        <v>0</v>
      </c>
      <c r="AA449" s="313">
        <f>COUNT(AA435:AA448)</f>
        <v>0</v>
      </c>
      <c r="AB449" s="300">
        <f aca="true" t="shared" si="139" ref="AB449:AI449">(AB450/60-ROUNDDOWN(AB450/60,0))/100*60+ROUNDDOWN(AB450/60,0)</f>
        <v>7.42</v>
      </c>
      <c r="AC449" s="300">
        <f t="shared" si="139"/>
        <v>0.09999999999999999</v>
      </c>
      <c r="AD449" s="300">
        <f t="shared" si="139"/>
        <v>0</v>
      </c>
      <c r="AE449" s="300">
        <f t="shared" si="139"/>
        <v>0</v>
      </c>
      <c r="AF449" s="300">
        <f t="shared" si="139"/>
        <v>0</v>
      </c>
      <c r="AG449" s="300">
        <f t="shared" si="139"/>
        <v>0</v>
      </c>
      <c r="AH449" s="300">
        <f t="shared" si="139"/>
        <v>0</v>
      </c>
      <c r="AI449" s="448">
        <f t="shared" si="139"/>
        <v>0</v>
      </c>
      <c r="AJ449" s="317">
        <f>IF(COUNT(AJ435:AJ448)=0,0,SUM(AJ435:AJ448)/COUNTA(AK437:AK448,AK451:AK452))</f>
        <v>7.857142857142857</v>
      </c>
      <c r="AK449" s="231">
        <f>IF(COUNT(AK435:AK448)=0,"",AVERAGE(AK435:AK448))</f>
        <v>51.666666666666664</v>
      </c>
      <c r="AL449" s="231">
        <f>IF(COUNT(AL435:AL448)=0,"",AVERAGE(AL435:AL448))</f>
        <v>72.83333333333333</v>
      </c>
      <c r="AM449" s="231">
        <f>IF(COUNT(AM435:AM448)=0,"",AVERAGE(AM435:AM448))</f>
        <v>66.66666666666667</v>
      </c>
      <c r="AN449" s="231">
        <f>IF(COUNT(AN435:AN448)=0,"",AVERAGE(AN435:AN448))</f>
        <v>67.33333333333333</v>
      </c>
      <c r="AO449" s="231">
        <f>IF(COUNT(AO435:AO448)=0,"",AVERAGE(AO435:AO448))</f>
        <v>15.666666666666666</v>
      </c>
      <c r="AP449" s="342">
        <f>SUM(AP435:AP448)</f>
        <v>1</v>
      </c>
      <c r="AQ449" s="367"/>
      <c r="AR449" s="232"/>
      <c r="AS449" s="232"/>
      <c r="AT449" s="232"/>
      <c r="AU449" s="232"/>
      <c r="AV449" s="232"/>
      <c r="AW449" s="232"/>
      <c r="AX449" s="232"/>
      <c r="AY449" s="232"/>
      <c r="AZ449" s="232"/>
      <c r="BA449" s="232"/>
      <c r="BB449" s="232"/>
      <c r="BC449" s="232"/>
      <c r="BD449" s="232"/>
      <c r="BE449" s="232"/>
      <c r="BF449" s="232"/>
      <c r="BG449" s="232"/>
      <c r="BH449" s="232"/>
      <c r="BI449" s="232"/>
      <c r="BJ449" s="232"/>
      <c r="BK449" s="232"/>
      <c r="BL449" s="232"/>
      <c r="BM449" s="232"/>
      <c r="BN449" s="232"/>
      <c r="BO449" s="232"/>
      <c r="BP449" s="232"/>
      <c r="BQ449" s="232"/>
      <c r="BR449" s="232"/>
      <c r="BS449" s="232"/>
      <c r="BT449" s="232"/>
      <c r="BU449" s="232"/>
      <c r="BV449" s="232"/>
      <c r="BW449" s="232"/>
      <c r="BX449" s="232"/>
      <c r="BY449" s="232"/>
      <c r="BZ449" s="232"/>
      <c r="CA449" s="232"/>
      <c r="CB449" s="232"/>
      <c r="CC449" s="232"/>
      <c r="CD449" s="232"/>
      <c r="CE449" s="232"/>
      <c r="CF449" s="232"/>
      <c r="CG449" s="232"/>
      <c r="CH449" s="232"/>
      <c r="CI449" s="232"/>
      <c r="CJ449" s="232"/>
      <c r="CK449" s="232"/>
      <c r="CL449" s="232"/>
      <c r="CM449" s="232"/>
      <c r="CN449" s="232"/>
      <c r="CO449" s="232"/>
      <c r="CP449" s="232"/>
      <c r="CQ449" s="232"/>
      <c r="CR449" s="232"/>
      <c r="CS449" s="232"/>
      <c r="CT449" s="232"/>
      <c r="CU449" s="232"/>
      <c r="CV449" s="232"/>
      <c r="CW449" s="232"/>
      <c r="CX449" s="232"/>
      <c r="CY449" s="232"/>
      <c r="CZ449" s="232"/>
      <c r="DA449" s="232"/>
      <c r="DB449" s="232"/>
      <c r="DC449" s="232"/>
      <c r="DD449" s="232"/>
      <c r="DE449" s="232"/>
      <c r="DF449" s="232"/>
      <c r="DG449" s="232"/>
      <c r="DH449" s="232"/>
      <c r="DI449" s="232"/>
      <c r="DJ449" s="232"/>
      <c r="DK449" s="232"/>
      <c r="DL449" s="232"/>
      <c r="DM449" s="232"/>
      <c r="DN449" s="232"/>
      <c r="DO449" s="232"/>
      <c r="DP449" s="232"/>
      <c r="DQ449" s="232"/>
      <c r="DR449" s="232"/>
      <c r="DS449" s="232"/>
      <c r="DT449" s="232"/>
      <c r="DU449" s="232"/>
      <c r="DV449" s="232"/>
      <c r="DW449" s="232"/>
      <c r="DX449" s="232"/>
      <c r="DY449" s="232"/>
      <c r="DZ449" s="232"/>
      <c r="EA449" s="232"/>
      <c r="EB449" s="232"/>
      <c r="EC449" s="232"/>
      <c r="ED449" s="232"/>
      <c r="EE449" s="232"/>
      <c r="EF449" s="232"/>
      <c r="EG449" s="232"/>
      <c r="EH449" s="232"/>
      <c r="EI449" s="232"/>
      <c r="EJ449" s="232"/>
      <c r="EK449" s="232"/>
      <c r="EL449" s="232"/>
      <c r="EM449" s="232"/>
      <c r="EN449" s="232"/>
      <c r="EO449" s="232"/>
      <c r="EP449" s="232"/>
      <c r="EQ449" s="232"/>
      <c r="ER449" s="232"/>
      <c r="ES449" s="232"/>
      <c r="ET449" s="232"/>
      <c r="EU449" s="232"/>
      <c r="EV449" s="232"/>
      <c r="EW449" s="232"/>
      <c r="EX449" s="232"/>
      <c r="EY449" s="232"/>
      <c r="EZ449" s="232"/>
      <c r="FA449" s="232"/>
      <c r="FB449" s="232"/>
      <c r="FC449" s="232"/>
      <c r="FD449" s="232"/>
      <c r="FE449" s="232"/>
      <c r="FF449" s="232"/>
      <c r="FG449" s="232"/>
      <c r="FH449" s="232"/>
      <c r="FI449" s="232"/>
      <c r="FJ449" s="232"/>
      <c r="FK449" s="232"/>
      <c r="FL449" s="232"/>
      <c r="FM449" s="232"/>
      <c r="FN449" s="232"/>
      <c r="FO449" s="232"/>
      <c r="FP449" s="232"/>
      <c r="FQ449" s="232"/>
      <c r="FR449" s="232"/>
      <c r="FS449" s="232"/>
      <c r="FT449" s="232"/>
      <c r="FU449" s="232"/>
      <c r="FV449" s="232"/>
      <c r="FW449" s="232"/>
      <c r="FX449" s="232"/>
      <c r="FY449" s="232"/>
      <c r="FZ449" s="232"/>
      <c r="GA449" s="232"/>
      <c r="GB449" s="232"/>
      <c r="GC449" s="232"/>
      <c r="GD449" s="232"/>
      <c r="GE449" s="232"/>
      <c r="GF449" s="232"/>
      <c r="GG449" s="232"/>
      <c r="GH449" s="232"/>
      <c r="GI449" s="232"/>
      <c r="GJ449" s="232"/>
      <c r="GK449" s="232"/>
      <c r="GL449" s="232"/>
      <c r="GM449" s="232"/>
      <c r="GN449" s="232"/>
      <c r="GO449" s="232"/>
      <c r="GP449" s="232"/>
      <c r="GQ449" s="232"/>
      <c r="GR449" s="232"/>
      <c r="GS449" s="232"/>
      <c r="GT449" s="232"/>
      <c r="GU449" s="232"/>
      <c r="GV449" s="232"/>
      <c r="GW449" s="232"/>
      <c r="GX449" s="232"/>
      <c r="GY449" s="232"/>
      <c r="GZ449" s="232"/>
      <c r="HA449" s="232"/>
      <c r="HB449" s="232"/>
      <c r="HC449" s="232"/>
      <c r="HD449" s="232"/>
      <c r="HE449" s="232"/>
      <c r="HF449" s="232"/>
      <c r="HG449" s="232"/>
      <c r="HH449" s="232"/>
      <c r="HI449" s="232"/>
      <c r="HJ449" s="232"/>
      <c r="HK449" s="232"/>
      <c r="HL449" s="232"/>
      <c r="HM449" s="232"/>
      <c r="HN449" s="232"/>
      <c r="HO449" s="232"/>
      <c r="HP449" s="232"/>
      <c r="HQ449" s="232"/>
      <c r="HR449" s="232"/>
      <c r="HS449" s="232"/>
      <c r="HT449" s="232"/>
      <c r="HU449" s="232"/>
      <c r="HV449" s="232"/>
      <c r="HW449" s="232"/>
      <c r="HX449" s="232"/>
      <c r="HY449" s="232"/>
      <c r="HZ449" s="232"/>
    </row>
    <row r="450" spans="1:234" s="232" customFormat="1" ht="10.5" customHeight="1" thickBot="1">
      <c r="A450" s="473"/>
      <c r="B450" s="474"/>
      <c r="C450" s="297">
        <f>SUM(C435:C448)</f>
        <v>472</v>
      </c>
      <c r="D450" s="288">
        <f>SUM(D435:D448)</f>
        <v>425</v>
      </c>
      <c r="E450" s="233">
        <f aca="true" t="shared" si="140" ref="E450:J450">SUM(E435:E448)</f>
        <v>17</v>
      </c>
      <c r="F450" s="233">
        <f t="shared" si="140"/>
        <v>10</v>
      </c>
      <c r="G450" s="233">
        <f t="shared" si="140"/>
        <v>16</v>
      </c>
      <c r="H450" s="233">
        <f t="shared" si="140"/>
        <v>2</v>
      </c>
      <c r="I450" s="233">
        <f t="shared" si="140"/>
        <v>2</v>
      </c>
      <c r="J450" s="233">
        <f t="shared" si="140"/>
        <v>0</v>
      </c>
      <c r="K450" s="234"/>
      <c r="L450" s="235"/>
      <c r="M450" s="236"/>
      <c r="N450" s="237"/>
      <c r="O450" s="477"/>
      <c r="P450" s="478"/>
      <c r="Q450" s="238">
        <f>IF(C450=0,"",Q449/C450*60)</f>
        <v>11.440677966101694</v>
      </c>
      <c r="R450" s="239"/>
      <c r="S450" s="239"/>
      <c r="T450" s="240"/>
      <c r="U450" s="240"/>
      <c r="V450" s="235"/>
      <c r="W450" s="234"/>
      <c r="X450" s="237"/>
      <c r="Y450" s="241"/>
      <c r="Z450" s="314">
        <f>SUM(Z435:Z448)</f>
        <v>0</v>
      </c>
      <c r="AA450" s="315">
        <f>SUM(AA435:AA448)</f>
        <v>0</v>
      </c>
      <c r="AB450" s="288">
        <f>SUM(AB435:AB448)</f>
        <v>462</v>
      </c>
      <c r="AC450" s="288">
        <f aca="true" t="shared" si="141" ref="AC450:AI450">SUM(AC435:AC448)</f>
        <v>10</v>
      </c>
      <c r="AD450" s="288">
        <f t="shared" si="141"/>
        <v>0</v>
      </c>
      <c r="AE450" s="288">
        <f t="shared" si="141"/>
        <v>0</v>
      </c>
      <c r="AF450" s="288">
        <f t="shared" si="141"/>
        <v>0</v>
      </c>
      <c r="AG450" s="288">
        <f t="shared" si="141"/>
        <v>0</v>
      </c>
      <c r="AH450" s="288">
        <f t="shared" si="141"/>
        <v>0</v>
      </c>
      <c r="AI450" s="449">
        <f t="shared" si="141"/>
        <v>0</v>
      </c>
      <c r="AJ450" s="235"/>
      <c r="AK450" s="241"/>
      <c r="AL450" s="314"/>
      <c r="AM450" s="343"/>
      <c r="AN450" s="343"/>
      <c r="AO450" s="315"/>
      <c r="AP450" s="344"/>
      <c r="AQ450" s="368"/>
      <c r="AR450" s="242"/>
      <c r="AS450" s="242"/>
      <c r="AT450" s="242"/>
      <c r="AU450" s="242"/>
      <c r="AV450" s="242"/>
      <c r="AW450" s="242"/>
      <c r="AX450" s="242"/>
      <c r="AY450" s="242"/>
      <c r="AZ450" s="242"/>
      <c r="BA450" s="242"/>
      <c r="BB450" s="242"/>
      <c r="BC450" s="242"/>
      <c r="BD450" s="242"/>
      <c r="BE450" s="242"/>
      <c r="BF450" s="242"/>
      <c r="BG450" s="242"/>
      <c r="BH450" s="242"/>
      <c r="BI450" s="242"/>
      <c r="BJ450" s="242"/>
      <c r="BK450" s="242"/>
      <c r="BL450" s="242"/>
      <c r="BM450" s="242"/>
      <c r="BN450" s="242"/>
      <c r="BO450" s="242"/>
      <c r="BP450" s="242"/>
      <c r="BQ450" s="242"/>
      <c r="BR450" s="242"/>
      <c r="BS450" s="242"/>
      <c r="BT450" s="242"/>
      <c r="BU450" s="242"/>
      <c r="BV450" s="242"/>
      <c r="BW450" s="242"/>
      <c r="BX450" s="242"/>
      <c r="BY450" s="242"/>
      <c r="BZ450" s="242"/>
      <c r="CA450" s="242"/>
      <c r="CB450" s="242"/>
      <c r="CC450" s="242"/>
      <c r="CD450" s="242"/>
      <c r="CE450" s="242"/>
      <c r="CF450" s="242"/>
      <c r="CG450" s="242"/>
      <c r="CH450" s="242"/>
      <c r="CI450" s="242"/>
      <c r="CJ450" s="242"/>
      <c r="CK450" s="242"/>
      <c r="CL450" s="242"/>
      <c r="CM450" s="242"/>
      <c r="CN450" s="242"/>
      <c r="CO450" s="242"/>
      <c r="CP450" s="242"/>
      <c r="CQ450" s="242"/>
      <c r="CR450" s="242"/>
      <c r="CS450" s="242"/>
      <c r="CT450" s="242"/>
      <c r="CU450" s="242"/>
      <c r="CV450" s="242"/>
      <c r="CW450" s="242"/>
      <c r="CX450" s="242"/>
      <c r="CY450" s="242"/>
      <c r="CZ450" s="242"/>
      <c r="DA450" s="242"/>
      <c r="DB450" s="242"/>
      <c r="DC450" s="242"/>
      <c r="DD450" s="242"/>
      <c r="DE450" s="242"/>
      <c r="DF450" s="242"/>
      <c r="DG450" s="242"/>
      <c r="DH450" s="242"/>
      <c r="DI450" s="242"/>
      <c r="DJ450" s="242"/>
      <c r="DK450" s="242"/>
      <c r="DL450" s="242"/>
      <c r="DM450" s="242"/>
      <c r="DN450" s="242"/>
      <c r="DO450" s="242"/>
      <c r="DP450" s="242"/>
      <c r="DQ450" s="242"/>
      <c r="DR450" s="242"/>
      <c r="DS450" s="242"/>
      <c r="DT450" s="242"/>
      <c r="DU450" s="242"/>
      <c r="DV450" s="242"/>
      <c r="DW450" s="242"/>
      <c r="DX450" s="242"/>
      <c r="DY450" s="242"/>
      <c r="DZ450" s="242"/>
      <c r="EA450" s="242"/>
      <c r="EB450" s="242"/>
      <c r="EC450" s="242"/>
      <c r="ED450" s="242"/>
      <c r="EE450" s="242"/>
      <c r="EF450" s="242"/>
      <c r="EG450" s="242"/>
      <c r="EH450" s="242"/>
      <c r="EI450" s="242"/>
      <c r="EJ450" s="242"/>
      <c r="EK450" s="242"/>
      <c r="EL450" s="242"/>
      <c r="EM450" s="242"/>
      <c r="EN450" s="242"/>
      <c r="EO450" s="242"/>
      <c r="EP450" s="242"/>
      <c r="EQ450" s="242"/>
      <c r="ER450" s="242"/>
      <c r="ES450" s="242"/>
      <c r="ET450" s="242"/>
      <c r="EU450" s="242"/>
      <c r="EV450" s="242"/>
      <c r="EW450" s="242"/>
      <c r="EX450" s="242"/>
      <c r="EY450" s="242"/>
      <c r="EZ450" s="242"/>
      <c r="FA450" s="242"/>
      <c r="FB450" s="242"/>
      <c r="FC450" s="242"/>
      <c r="FD450" s="242"/>
      <c r="FE450" s="242"/>
      <c r="FF450" s="242"/>
      <c r="FG450" s="242"/>
      <c r="FH450" s="242"/>
      <c r="FI450" s="242"/>
      <c r="FJ450" s="242"/>
      <c r="FK450" s="242"/>
      <c r="FL450" s="242"/>
      <c r="FM450" s="242"/>
      <c r="FN450" s="242"/>
      <c r="FO450" s="242"/>
      <c r="FP450" s="242"/>
      <c r="FQ450" s="242"/>
      <c r="FR450" s="242"/>
      <c r="FS450" s="242"/>
      <c r="FT450" s="242"/>
      <c r="FU450" s="242"/>
      <c r="FV450" s="242"/>
      <c r="FW450" s="242"/>
      <c r="FX450" s="242"/>
      <c r="FY450" s="242"/>
      <c r="FZ450" s="242"/>
      <c r="GA450" s="242"/>
      <c r="GB450" s="242"/>
      <c r="GC450" s="242"/>
      <c r="GD450" s="242"/>
      <c r="GE450" s="242"/>
      <c r="GF450" s="242"/>
      <c r="GG450" s="242"/>
      <c r="GH450" s="242"/>
      <c r="GI450" s="242"/>
      <c r="GJ450" s="242"/>
      <c r="GK450" s="242"/>
      <c r="GL450" s="242"/>
      <c r="GM450" s="242"/>
      <c r="GN450" s="242"/>
      <c r="GO450" s="242"/>
      <c r="GP450" s="242"/>
      <c r="GQ450" s="242"/>
      <c r="GR450" s="242"/>
      <c r="GS450" s="242"/>
      <c r="GT450" s="242"/>
      <c r="GU450" s="242"/>
      <c r="GV450" s="242"/>
      <c r="GW450" s="242"/>
      <c r="GX450" s="242"/>
      <c r="GY450" s="242"/>
      <c r="GZ450" s="242"/>
      <c r="HA450" s="242"/>
      <c r="HB450" s="242"/>
      <c r="HC450" s="242"/>
      <c r="HD450" s="242"/>
      <c r="HE450" s="242"/>
      <c r="HF450" s="242"/>
      <c r="HG450" s="242"/>
      <c r="HH450" s="242"/>
      <c r="HI450" s="242"/>
      <c r="HJ450" s="242"/>
      <c r="HK450" s="242"/>
      <c r="HL450" s="242"/>
      <c r="HM450" s="242"/>
      <c r="HN450" s="242"/>
      <c r="HO450" s="242"/>
      <c r="HP450" s="242"/>
      <c r="HQ450" s="242"/>
      <c r="HR450" s="242"/>
      <c r="HS450" s="242"/>
      <c r="HT450" s="242"/>
      <c r="HU450" s="242"/>
      <c r="HV450" s="242"/>
      <c r="HW450" s="242"/>
      <c r="HX450" s="242"/>
      <c r="HY450" s="242"/>
      <c r="HZ450" s="242"/>
    </row>
    <row r="451" spans="1:234" s="242" customFormat="1" ht="10.5" customHeight="1" thickBot="1">
      <c r="A451" s="469" t="s">
        <v>51</v>
      </c>
      <c r="B451" s="470">
        <f>B447+1</f>
        <v>38852</v>
      </c>
      <c r="C451" s="293">
        <f>SUM(D451:J452)</f>
        <v>69</v>
      </c>
      <c r="D451" s="284">
        <v>67</v>
      </c>
      <c r="E451" s="80">
        <v>2</v>
      </c>
      <c r="F451" s="80"/>
      <c r="G451" s="80"/>
      <c r="H451" s="80"/>
      <c r="I451" s="80"/>
      <c r="J451" s="81"/>
      <c r="K451" s="28" t="s">
        <v>124</v>
      </c>
      <c r="L451" s="30">
        <v>9</v>
      </c>
      <c r="M451" s="82" t="s">
        <v>100</v>
      </c>
      <c r="N451" s="83">
        <v>13</v>
      </c>
      <c r="O451" s="214" t="s">
        <v>320</v>
      </c>
      <c r="P451" s="223"/>
      <c r="Q451" s="318">
        <f>SUM(R451:R452,T451:T452)+SUM(S451:S452)*1.5+SUM(U451:U452)/3+SUM(V451:V452)*0.6</f>
        <v>13</v>
      </c>
      <c r="R451" s="70"/>
      <c r="S451" s="70">
        <v>8</v>
      </c>
      <c r="T451" s="29">
        <v>1</v>
      </c>
      <c r="U451" s="29"/>
      <c r="V451" s="30"/>
      <c r="W451" s="28">
        <v>140</v>
      </c>
      <c r="X451" s="83"/>
      <c r="Y451" s="140"/>
      <c r="Z451" s="185"/>
      <c r="AA451" s="34">
        <v>8.1</v>
      </c>
      <c r="AB451" s="32">
        <v>5</v>
      </c>
      <c r="AC451" s="33">
        <v>64</v>
      </c>
      <c r="AD451" s="33"/>
      <c r="AE451" s="33"/>
      <c r="AF451" s="33"/>
      <c r="AG451" s="33"/>
      <c r="AH451" s="33"/>
      <c r="AI451" s="34"/>
      <c r="AJ451" s="30"/>
      <c r="AK451" s="180">
        <v>48</v>
      </c>
      <c r="AL451" s="185">
        <v>66</v>
      </c>
      <c r="AM451" s="33">
        <v>63</v>
      </c>
      <c r="AN451" s="351">
        <v>65</v>
      </c>
      <c r="AO451" s="34">
        <f>AN451-AK451</f>
        <v>17</v>
      </c>
      <c r="AP451" s="352"/>
      <c r="AQ451" s="489" t="s">
        <v>322</v>
      </c>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c r="BO451" s="59"/>
      <c r="BP451" s="59"/>
      <c r="BQ451" s="59"/>
      <c r="BR451" s="59"/>
      <c r="BS451" s="59"/>
      <c r="BT451" s="59"/>
      <c r="BU451" s="59"/>
      <c r="BV451" s="59"/>
      <c r="BW451" s="59"/>
      <c r="BX451" s="59"/>
      <c r="BY451" s="59"/>
      <c r="BZ451" s="59"/>
      <c r="CA451" s="59"/>
      <c r="CB451" s="59"/>
      <c r="CC451" s="59"/>
      <c r="CD451" s="59"/>
      <c r="CE451" s="59"/>
      <c r="CF451" s="59"/>
      <c r="CG451" s="59"/>
      <c r="CH451" s="59"/>
      <c r="CI451" s="59"/>
      <c r="CJ451" s="59"/>
      <c r="CK451" s="59"/>
      <c r="CL451" s="59"/>
      <c r="CM451" s="59"/>
      <c r="CN451" s="59"/>
      <c r="CO451" s="59"/>
      <c r="CP451" s="59"/>
      <c r="CQ451" s="59"/>
      <c r="CR451" s="59"/>
      <c r="CS451" s="59"/>
      <c r="CT451" s="59"/>
      <c r="CU451" s="59"/>
      <c r="CV451" s="59"/>
      <c r="CW451" s="59"/>
      <c r="CX451" s="59"/>
      <c r="CY451" s="59"/>
      <c r="CZ451" s="59"/>
      <c r="DA451" s="59"/>
      <c r="DB451" s="59"/>
      <c r="DC451" s="59"/>
      <c r="DD451" s="59"/>
      <c r="DE451" s="59"/>
      <c r="DF451" s="59"/>
      <c r="DG451" s="59"/>
      <c r="DH451" s="59"/>
      <c r="DI451" s="59"/>
      <c r="DJ451" s="59"/>
      <c r="DK451" s="59"/>
      <c r="DL451" s="59"/>
      <c r="DM451" s="59"/>
      <c r="DN451" s="59"/>
      <c r="DO451" s="59"/>
      <c r="DP451" s="59"/>
      <c r="DQ451" s="59"/>
      <c r="DR451" s="59"/>
      <c r="DS451" s="59"/>
      <c r="DT451" s="59"/>
      <c r="DU451" s="59"/>
      <c r="DV451" s="59"/>
      <c r="DW451" s="59"/>
      <c r="DX451" s="59"/>
      <c r="DY451" s="59"/>
      <c r="DZ451" s="59"/>
      <c r="EA451" s="59"/>
      <c r="EB451" s="59"/>
      <c r="EC451" s="59"/>
      <c r="ED451" s="59"/>
      <c r="EE451" s="59"/>
      <c r="EF451" s="59"/>
      <c r="EG451" s="59"/>
      <c r="EH451" s="59"/>
      <c r="EI451" s="59"/>
      <c r="EJ451" s="59"/>
      <c r="EK451" s="59"/>
      <c r="EL451" s="59"/>
      <c r="EM451" s="59"/>
      <c r="EN451" s="59"/>
      <c r="EO451" s="59"/>
      <c r="EP451" s="59"/>
      <c r="EQ451" s="59"/>
      <c r="ER451" s="59"/>
      <c r="ES451" s="59"/>
      <c r="ET451" s="59"/>
      <c r="EU451" s="59"/>
      <c r="EV451" s="59"/>
      <c r="EW451" s="59"/>
      <c r="EX451" s="59"/>
      <c r="EY451" s="59"/>
      <c r="EZ451" s="59"/>
      <c r="FA451" s="59"/>
      <c r="FB451" s="59"/>
      <c r="FC451" s="59"/>
      <c r="FD451" s="59"/>
      <c r="FE451" s="59"/>
      <c r="FF451" s="59"/>
      <c r="FG451" s="59"/>
      <c r="FH451" s="59"/>
      <c r="FI451" s="59"/>
      <c r="FJ451" s="59"/>
      <c r="FK451" s="59"/>
      <c r="FL451" s="59"/>
      <c r="FM451" s="59"/>
      <c r="FN451" s="59"/>
      <c r="FO451" s="59"/>
      <c r="FP451" s="59"/>
      <c r="FQ451" s="59"/>
      <c r="FR451" s="59"/>
      <c r="FS451" s="59"/>
      <c r="FT451" s="59"/>
      <c r="FU451" s="59"/>
      <c r="FV451" s="59"/>
      <c r="FW451" s="59"/>
      <c r="FX451" s="59"/>
      <c r="FY451" s="59"/>
      <c r="FZ451" s="59"/>
      <c r="GA451" s="59"/>
      <c r="GB451" s="59"/>
      <c r="GC451" s="59"/>
      <c r="GD451" s="59"/>
      <c r="GE451" s="59"/>
      <c r="GF451" s="59"/>
      <c r="GG451" s="59"/>
      <c r="GH451" s="59"/>
      <c r="GI451" s="59"/>
      <c r="GJ451" s="59"/>
      <c r="GK451" s="59"/>
      <c r="GL451" s="59"/>
      <c r="GM451" s="59"/>
      <c r="GN451" s="59"/>
      <c r="GO451" s="59"/>
      <c r="GP451" s="59"/>
      <c r="GQ451" s="59"/>
      <c r="GR451" s="59"/>
      <c r="GS451" s="59"/>
      <c r="GT451" s="59"/>
      <c r="GU451" s="59"/>
      <c r="GV451" s="59"/>
      <c r="GW451" s="59"/>
      <c r="GX451" s="59"/>
      <c r="GY451" s="59"/>
      <c r="GZ451" s="59"/>
      <c r="HA451" s="59"/>
      <c r="HB451" s="59"/>
      <c r="HC451" s="59"/>
      <c r="HD451" s="59"/>
      <c r="HE451" s="59"/>
      <c r="HF451" s="59"/>
      <c r="HG451" s="59"/>
      <c r="HH451" s="59"/>
      <c r="HI451" s="59"/>
      <c r="HJ451" s="59"/>
      <c r="HK451" s="59"/>
      <c r="HL451" s="59"/>
      <c r="HM451" s="59"/>
      <c r="HN451" s="59"/>
      <c r="HO451" s="59"/>
      <c r="HP451" s="59"/>
      <c r="HQ451" s="59"/>
      <c r="HR451" s="59"/>
      <c r="HS451" s="59"/>
      <c r="HT451" s="59"/>
      <c r="HU451" s="59"/>
      <c r="HV451" s="59"/>
      <c r="HW451" s="59"/>
      <c r="HX451" s="59"/>
      <c r="HY451" s="59"/>
      <c r="HZ451" s="59"/>
    </row>
    <row r="452" spans="1:234" ht="10.5" customHeight="1">
      <c r="A452" s="467"/>
      <c r="B452" s="468"/>
      <c r="C452" s="292"/>
      <c r="D452" s="283"/>
      <c r="E452" s="87"/>
      <c r="F452" s="87"/>
      <c r="G452" s="87"/>
      <c r="H452" s="87"/>
      <c r="I452" s="87"/>
      <c r="J452" s="88"/>
      <c r="K452" s="89"/>
      <c r="L452" s="90"/>
      <c r="M452" s="91"/>
      <c r="N452" s="92"/>
      <c r="O452" s="215"/>
      <c r="P452" s="224"/>
      <c r="Q452" s="319"/>
      <c r="R452" s="93"/>
      <c r="S452" s="93"/>
      <c r="T452" s="94"/>
      <c r="U452" s="94"/>
      <c r="V452" s="90"/>
      <c r="W452" s="89"/>
      <c r="X452" s="92"/>
      <c r="Y452" s="182"/>
      <c r="Z452" s="184"/>
      <c r="AA452" s="306"/>
      <c r="AB452" s="442"/>
      <c r="AC452" s="349"/>
      <c r="AD452" s="349"/>
      <c r="AE452" s="349"/>
      <c r="AF452" s="349"/>
      <c r="AG452" s="349"/>
      <c r="AH452" s="349"/>
      <c r="AI452" s="306"/>
      <c r="AJ452" s="90">
        <v>9</v>
      </c>
      <c r="AK452" s="182"/>
      <c r="AL452" s="184"/>
      <c r="AM452" s="349"/>
      <c r="AN452" s="349"/>
      <c r="AO452" s="306"/>
      <c r="AP452" s="350"/>
      <c r="AQ452" s="490"/>
      <c r="AR452" s="95"/>
      <c r="AS452" s="95"/>
      <c r="AT452" s="95"/>
      <c r="AU452" s="95"/>
      <c r="AV452" s="95"/>
      <c r="AW452" s="95"/>
      <c r="AX452" s="95"/>
      <c r="AY452" s="95"/>
      <c r="AZ452" s="95"/>
      <c r="BA452" s="95"/>
      <c r="BB452" s="95"/>
      <c r="BC452" s="95"/>
      <c r="BD452" s="95"/>
      <c r="BE452" s="95"/>
      <c r="BF452" s="95"/>
      <c r="BG452" s="95"/>
      <c r="BH452" s="95"/>
      <c r="BI452" s="95"/>
      <c r="BJ452" s="95"/>
      <c r="BK452" s="95"/>
      <c r="BL452" s="95"/>
      <c r="BM452" s="95"/>
      <c r="BN452" s="95"/>
      <c r="BO452" s="95"/>
      <c r="BP452" s="95"/>
      <c r="BQ452" s="95"/>
      <c r="BR452" s="95"/>
      <c r="BS452" s="95"/>
      <c r="BT452" s="95"/>
      <c r="BU452" s="95"/>
      <c r="BV452" s="95"/>
      <c r="BW452" s="95"/>
      <c r="BX452" s="95"/>
      <c r="BY452" s="95"/>
      <c r="BZ452" s="95"/>
      <c r="CA452" s="95"/>
      <c r="CB452" s="95"/>
      <c r="CC452" s="95"/>
      <c r="CD452" s="95"/>
      <c r="CE452" s="95"/>
      <c r="CF452" s="95"/>
      <c r="CG452" s="95"/>
      <c r="CH452" s="95"/>
      <c r="CI452" s="95"/>
      <c r="CJ452" s="95"/>
      <c r="CK452" s="95"/>
      <c r="CL452" s="95"/>
      <c r="CM452" s="95"/>
      <c r="CN452" s="95"/>
      <c r="CO452" s="95"/>
      <c r="CP452" s="95"/>
      <c r="CQ452" s="95"/>
      <c r="CR452" s="95"/>
      <c r="CS452" s="95"/>
      <c r="CT452" s="95"/>
      <c r="CU452" s="95"/>
      <c r="CV452" s="95"/>
      <c r="CW452" s="95"/>
      <c r="CX452" s="95"/>
      <c r="CY452" s="95"/>
      <c r="CZ452" s="95"/>
      <c r="DA452" s="95"/>
      <c r="DB452" s="95"/>
      <c r="DC452" s="95"/>
      <c r="DD452" s="95"/>
      <c r="DE452" s="95"/>
      <c r="DF452" s="95"/>
      <c r="DG452" s="95"/>
      <c r="DH452" s="95"/>
      <c r="DI452" s="95"/>
      <c r="DJ452" s="95"/>
      <c r="DK452" s="95"/>
      <c r="DL452" s="95"/>
      <c r="DM452" s="95"/>
      <c r="DN452" s="95"/>
      <c r="DO452" s="95"/>
      <c r="DP452" s="95"/>
      <c r="DQ452" s="95"/>
      <c r="DR452" s="95"/>
      <c r="DS452" s="95"/>
      <c r="DT452" s="95"/>
      <c r="DU452" s="95"/>
      <c r="DV452" s="95"/>
      <c r="DW452" s="95"/>
      <c r="DX452" s="95"/>
      <c r="DY452" s="95"/>
      <c r="DZ452" s="95"/>
      <c r="EA452" s="95"/>
      <c r="EB452" s="95"/>
      <c r="EC452" s="95"/>
      <c r="ED452" s="95"/>
      <c r="EE452" s="95"/>
      <c r="EF452" s="95"/>
      <c r="EG452" s="95"/>
      <c r="EH452" s="95"/>
      <c r="EI452" s="95"/>
      <c r="EJ452" s="95"/>
      <c r="EK452" s="95"/>
      <c r="EL452" s="95"/>
      <c r="EM452" s="95"/>
      <c r="EN452" s="95"/>
      <c r="EO452" s="95"/>
      <c r="EP452" s="95"/>
      <c r="EQ452" s="95"/>
      <c r="ER452" s="95"/>
      <c r="ES452" s="95"/>
      <c r="ET452" s="95"/>
      <c r="EU452" s="95"/>
      <c r="EV452" s="95"/>
      <c r="EW452" s="95"/>
      <c r="EX452" s="95"/>
      <c r="EY452" s="95"/>
      <c r="EZ452" s="95"/>
      <c r="FA452" s="95"/>
      <c r="FB452" s="95"/>
      <c r="FC452" s="95"/>
      <c r="FD452" s="95"/>
      <c r="FE452" s="95"/>
      <c r="FF452" s="95"/>
      <c r="FG452" s="95"/>
      <c r="FH452" s="95"/>
      <c r="FI452" s="95"/>
      <c r="FJ452" s="95"/>
      <c r="FK452" s="95"/>
      <c r="FL452" s="95"/>
      <c r="FM452" s="95"/>
      <c r="FN452" s="95"/>
      <c r="FO452" s="95"/>
      <c r="FP452" s="95"/>
      <c r="FQ452" s="95"/>
      <c r="FR452" s="95"/>
      <c r="FS452" s="95"/>
      <c r="FT452" s="95"/>
      <c r="FU452" s="95"/>
      <c r="FV452" s="95"/>
      <c r="FW452" s="95"/>
      <c r="FX452" s="95"/>
      <c r="FY452" s="95"/>
      <c r="FZ452" s="95"/>
      <c r="GA452" s="95"/>
      <c r="GB452" s="95"/>
      <c r="GC452" s="95"/>
      <c r="GD452" s="95"/>
      <c r="GE452" s="95"/>
      <c r="GF452" s="95"/>
      <c r="GG452" s="95"/>
      <c r="GH452" s="95"/>
      <c r="GI452" s="95"/>
      <c r="GJ452" s="95"/>
      <c r="GK452" s="95"/>
      <c r="GL452" s="95"/>
      <c r="GM452" s="95"/>
      <c r="GN452" s="95"/>
      <c r="GO452" s="95"/>
      <c r="GP452" s="95"/>
      <c r="GQ452" s="95"/>
      <c r="GR452" s="95"/>
      <c r="GS452" s="95"/>
      <c r="GT452" s="95"/>
      <c r="GU452" s="95"/>
      <c r="GV452" s="95"/>
      <c r="GW452" s="95"/>
      <c r="GX452" s="95"/>
      <c r="GY452" s="95"/>
      <c r="GZ452" s="95"/>
      <c r="HA452" s="95"/>
      <c r="HB452" s="95"/>
      <c r="HC452" s="95"/>
      <c r="HD452" s="95"/>
      <c r="HE452" s="95"/>
      <c r="HF452" s="95"/>
      <c r="HG452" s="95"/>
      <c r="HH452" s="95"/>
      <c r="HI452" s="95"/>
      <c r="HJ452" s="95"/>
      <c r="HK452" s="95"/>
      <c r="HL452" s="95"/>
      <c r="HM452" s="95"/>
      <c r="HN452" s="95"/>
      <c r="HO452" s="95"/>
      <c r="HP452" s="95"/>
      <c r="HQ452" s="95"/>
      <c r="HR452" s="95"/>
      <c r="HS452" s="95"/>
      <c r="HT452" s="95"/>
      <c r="HU452" s="95"/>
      <c r="HV452" s="95"/>
      <c r="HW452" s="95"/>
      <c r="HX452" s="95"/>
      <c r="HY452" s="95"/>
      <c r="HZ452" s="95"/>
    </row>
    <row r="453" spans="1:234" s="95" customFormat="1" ht="10.5" customHeight="1">
      <c r="A453" s="463" t="s">
        <v>59</v>
      </c>
      <c r="B453" s="465">
        <f>B451+1</f>
        <v>38853</v>
      </c>
      <c r="C453" s="293">
        <f>SUM(D453:J454)</f>
        <v>145</v>
      </c>
      <c r="D453" s="284">
        <v>25</v>
      </c>
      <c r="E453" s="80"/>
      <c r="F453" s="80"/>
      <c r="G453" s="80"/>
      <c r="H453" s="80"/>
      <c r="I453" s="80"/>
      <c r="J453" s="81"/>
      <c r="K453" s="28" t="s">
        <v>31</v>
      </c>
      <c r="L453" s="30">
        <v>8</v>
      </c>
      <c r="M453" s="82" t="s">
        <v>131</v>
      </c>
      <c r="N453" s="83">
        <v>9</v>
      </c>
      <c r="O453" s="211" t="s">
        <v>50</v>
      </c>
      <c r="P453" s="221"/>
      <c r="Q453" s="318">
        <f>SUM(R453:R454,T453:T454)+SUM(S453:S454)*1.5+SUM(U453:U454)/3+SUM(V453:V454)*0.6</f>
        <v>28</v>
      </c>
      <c r="R453" s="70"/>
      <c r="S453" s="70"/>
      <c r="T453" s="29">
        <v>5</v>
      </c>
      <c r="U453" s="29"/>
      <c r="V453" s="30"/>
      <c r="W453" s="28"/>
      <c r="X453" s="83"/>
      <c r="Y453" s="140"/>
      <c r="Z453" s="185"/>
      <c r="AA453" s="34"/>
      <c r="AB453" s="32">
        <v>25</v>
      </c>
      <c r="AC453" s="33"/>
      <c r="AD453" s="33"/>
      <c r="AE453" s="33"/>
      <c r="AF453" s="33"/>
      <c r="AG453" s="33"/>
      <c r="AH453" s="33"/>
      <c r="AI453" s="34"/>
      <c r="AJ453" s="30"/>
      <c r="AK453" s="180">
        <v>50</v>
      </c>
      <c r="AL453" s="185">
        <v>69</v>
      </c>
      <c r="AM453" s="33">
        <v>68</v>
      </c>
      <c r="AN453" s="33">
        <v>67</v>
      </c>
      <c r="AO453" s="34">
        <f>AN453-AK453</f>
        <v>17</v>
      </c>
      <c r="AP453" s="352"/>
      <c r="AQ453" s="491" t="s">
        <v>321</v>
      </c>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c r="BO453" s="59"/>
      <c r="BP453" s="59"/>
      <c r="BQ453" s="59"/>
      <c r="BR453" s="59"/>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59"/>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c r="DL453" s="59"/>
      <c r="DM453" s="59"/>
      <c r="DN453" s="59"/>
      <c r="DO453" s="59"/>
      <c r="DP453" s="59"/>
      <c r="DQ453" s="59"/>
      <c r="DR453" s="59"/>
      <c r="DS453" s="59"/>
      <c r="DT453" s="59"/>
      <c r="DU453" s="59"/>
      <c r="DV453" s="59"/>
      <c r="DW453" s="59"/>
      <c r="DX453" s="59"/>
      <c r="DY453" s="59"/>
      <c r="DZ453" s="59"/>
      <c r="EA453" s="59"/>
      <c r="EB453" s="59"/>
      <c r="EC453" s="59"/>
      <c r="ED453" s="59"/>
      <c r="EE453" s="59"/>
      <c r="EF453" s="59"/>
      <c r="EG453" s="59"/>
      <c r="EH453" s="59"/>
      <c r="EI453" s="59"/>
      <c r="EJ453" s="59"/>
      <c r="EK453" s="59"/>
      <c r="EL453" s="59"/>
      <c r="EM453" s="59"/>
      <c r="EN453" s="59"/>
      <c r="EO453" s="59"/>
      <c r="EP453" s="59"/>
      <c r="EQ453" s="59"/>
      <c r="ER453" s="59"/>
      <c r="ES453" s="59"/>
      <c r="ET453" s="59"/>
      <c r="EU453" s="59"/>
      <c r="EV453" s="59"/>
      <c r="EW453" s="59"/>
      <c r="EX453" s="59"/>
      <c r="EY453" s="59"/>
      <c r="EZ453" s="59"/>
      <c r="FA453" s="59"/>
      <c r="FB453" s="59"/>
      <c r="FC453" s="59"/>
      <c r="FD453" s="59"/>
      <c r="FE453" s="59"/>
      <c r="FF453" s="59"/>
      <c r="FG453" s="59"/>
      <c r="FH453" s="59"/>
      <c r="FI453" s="59"/>
      <c r="FJ453" s="59"/>
      <c r="FK453" s="59"/>
      <c r="FL453" s="59"/>
      <c r="FM453" s="59"/>
      <c r="FN453" s="59"/>
      <c r="FO453" s="59"/>
      <c r="FP453" s="59"/>
      <c r="FQ453" s="59"/>
      <c r="FR453" s="59"/>
      <c r="FS453" s="59"/>
      <c r="FT453" s="59"/>
      <c r="FU453" s="59"/>
      <c r="FV453" s="59"/>
      <c r="FW453" s="59"/>
      <c r="FX453" s="59"/>
      <c r="FY453" s="59"/>
      <c r="FZ453" s="59"/>
      <c r="GA453" s="59"/>
      <c r="GB453" s="59"/>
      <c r="GC453" s="59"/>
      <c r="GD453" s="59"/>
      <c r="GE453" s="59"/>
      <c r="GF453" s="59"/>
      <c r="GG453" s="59"/>
      <c r="GH453" s="59"/>
      <c r="GI453" s="59"/>
      <c r="GJ453" s="59"/>
      <c r="GK453" s="59"/>
      <c r="GL453" s="59"/>
      <c r="GM453" s="59"/>
      <c r="GN453" s="59"/>
      <c r="GO453" s="59"/>
      <c r="GP453" s="59"/>
      <c r="GQ453" s="59"/>
      <c r="GR453" s="59"/>
      <c r="GS453" s="59"/>
      <c r="GT453" s="59"/>
      <c r="GU453" s="59"/>
      <c r="GV453" s="59"/>
      <c r="GW453" s="59"/>
      <c r="GX453" s="59"/>
      <c r="GY453" s="59"/>
      <c r="GZ453" s="59"/>
      <c r="HA453" s="59"/>
      <c r="HB453" s="59"/>
      <c r="HC453" s="59"/>
      <c r="HD453" s="59"/>
      <c r="HE453" s="59"/>
      <c r="HF453" s="59"/>
      <c r="HG453" s="59"/>
      <c r="HH453" s="59"/>
      <c r="HI453" s="59"/>
      <c r="HJ453" s="59"/>
      <c r="HK453" s="59"/>
      <c r="HL453" s="59"/>
      <c r="HM453" s="59"/>
      <c r="HN453" s="59"/>
      <c r="HO453" s="59"/>
      <c r="HP453" s="59"/>
      <c r="HQ453" s="59"/>
      <c r="HR453" s="59"/>
      <c r="HS453" s="59"/>
      <c r="HT453" s="59"/>
      <c r="HU453" s="59"/>
      <c r="HV453" s="59"/>
      <c r="HW453" s="59"/>
      <c r="HX453" s="59"/>
      <c r="HY453" s="59"/>
      <c r="HZ453" s="59"/>
    </row>
    <row r="454" spans="1:234" ht="10.5" customHeight="1">
      <c r="A454" s="467"/>
      <c r="B454" s="468"/>
      <c r="C454" s="292"/>
      <c r="D454" s="283">
        <v>120</v>
      </c>
      <c r="E454" s="87"/>
      <c r="F454" s="87"/>
      <c r="G454" s="87"/>
      <c r="H454" s="87"/>
      <c r="I454" s="87"/>
      <c r="J454" s="88"/>
      <c r="K454" s="89" t="s">
        <v>488</v>
      </c>
      <c r="L454" s="90">
        <v>8</v>
      </c>
      <c r="M454" s="91" t="s">
        <v>97</v>
      </c>
      <c r="N454" s="92">
        <v>17</v>
      </c>
      <c r="O454" s="212" t="s">
        <v>29</v>
      </c>
      <c r="P454" s="222"/>
      <c r="Q454" s="319"/>
      <c r="R454" s="93"/>
      <c r="S454" s="93"/>
      <c r="T454" s="94">
        <v>23</v>
      </c>
      <c r="U454" s="94"/>
      <c r="V454" s="90"/>
      <c r="W454" s="89">
        <v>120</v>
      </c>
      <c r="X454" s="92"/>
      <c r="Y454" s="182"/>
      <c r="Z454" s="184"/>
      <c r="AA454" s="306"/>
      <c r="AB454" s="442">
        <v>120</v>
      </c>
      <c r="AC454" s="349"/>
      <c r="AD454" s="349"/>
      <c r="AE454" s="349"/>
      <c r="AF454" s="349"/>
      <c r="AG454" s="349"/>
      <c r="AH454" s="349"/>
      <c r="AI454" s="306"/>
      <c r="AJ454" s="90">
        <v>8</v>
      </c>
      <c r="AK454" s="182"/>
      <c r="AL454" s="184"/>
      <c r="AM454" s="349"/>
      <c r="AN454" s="349"/>
      <c r="AO454" s="306"/>
      <c r="AP454" s="350"/>
      <c r="AQ454" s="490"/>
      <c r="AR454" s="95"/>
      <c r="AS454" s="95"/>
      <c r="AT454" s="95"/>
      <c r="AU454" s="95"/>
      <c r="AV454" s="95"/>
      <c r="AW454" s="95"/>
      <c r="AX454" s="95"/>
      <c r="AY454" s="95"/>
      <c r="AZ454" s="95"/>
      <c r="BA454" s="95"/>
      <c r="BB454" s="95"/>
      <c r="BC454" s="95"/>
      <c r="BD454" s="95"/>
      <c r="BE454" s="95"/>
      <c r="BF454" s="95"/>
      <c r="BG454" s="95"/>
      <c r="BH454" s="95"/>
      <c r="BI454" s="95"/>
      <c r="BJ454" s="95"/>
      <c r="BK454" s="95"/>
      <c r="BL454" s="95"/>
      <c r="BM454" s="95"/>
      <c r="BN454" s="95"/>
      <c r="BO454" s="95"/>
      <c r="BP454" s="95"/>
      <c r="BQ454" s="95"/>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5"/>
      <c r="DZ454" s="95"/>
      <c r="EA454" s="95"/>
      <c r="EB454" s="95"/>
      <c r="EC454" s="95"/>
      <c r="ED454" s="95"/>
      <c r="EE454" s="95"/>
      <c r="EF454" s="95"/>
      <c r="EG454" s="95"/>
      <c r="EH454" s="95"/>
      <c r="EI454" s="95"/>
      <c r="EJ454" s="95"/>
      <c r="EK454" s="95"/>
      <c r="EL454" s="95"/>
      <c r="EM454" s="95"/>
      <c r="EN454" s="95"/>
      <c r="EO454" s="95"/>
      <c r="EP454" s="95"/>
      <c r="EQ454" s="95"/>
      <c r="ER454" s="95"/>
      <c r="ES454" s="95"/>
      <c r="ET454" s="95"/>
      <c r="EU454" s="95"/>
      <c r="EV454" s="95"/>
      <c r="EW454" s="95"/>
      <c r="EX454" s="95"/>
      <c r="EY454" s="95"/>
      <c r="EZ454" s="95"/>
      <c r="FA454" s="95"/>
      <c r="FB454" s="95"/>
      <c r="FC454" s="95"/>
      <c r="FD454" s="95"/>
      <c r="FE454" s="95"/>
      <c r="FF454" s="95"/>
      <c r="FG454" s="95"/>
      <c r="FH454" s="95"/>
      <c r="FI454" s="95"/>
      <c r="FJ454" s="95"/>
      <c r="FK454" s="95"/>
      <c r="FL454" s="95"/>
      <c r="FM454" s="95"/>
      <c r="FN454" s="95"/>
      <c r="FO454" s="95"/>
      <c r="FP454" s="95"/>
      <c r="FQ454" s="95"/>
      <c r="FR454" s="95"/>
      <c r="FS454" s="95"/>
      <c r="FT454" s="95"/>
      <c r="FU454" s="95"/>
      <c r="FV454" s="95"/>
      <c r="FW454" s="95"/>
      <c r="FX454" s="95"/>
      <c r="FY454" s="95"/>
      <c r="FZ454" s="95"/>
      <c r="GA454" s="95"/>
      <c r="GB454" s="95"/>
      <c r="GC454" s="95"/>
      <c r="GD454" s="95"/>
      <c r="GE454" s="95"/>
      <c r="GF454" s="95"/>
      <c r="GG454" s="95"/>
      <c r="GH454" s="95"/>
      <c r="GI454" s="95"/>
      <c r="GJ454" s="95"/>
      <c r="GK454" s="95"/>
      <c r="GL454" s="95"/>
      <c r="GM454" s="95"/>
      <c r="GN454" s="95"/>
      <c r="GO454" s="95"/>
      <c r="GP454" s="95"/>
      <c r="GQ454" s="95"/>
      <c r="GR454" s="95"/>
      <c r="GS454" s="95"/>
      <c r="GT454" s="95"/>
      <c r="GU454" s="95"/>
      <c r="GV454" s="95"/>
      <c r="GW454" s="95"/>
      <c r="GX454" s="95"/>
      <c r="GY454" s="95"/>
      <c r="GZ454" s="95"/>
      <c r="HA454" s="95"/>
      <c r="HB454" s="95"/>
      <c r="HC454" s="95"/>
      <c r="HD454" s="95"/>
      <c r="HE454" s="95"/>
      <c r="HF454" s="95"/>
      <c r="HG454" s="95"/>
      <c r="HH454" s="95"/>
      <c r="HI454" s="95"/>
      <c r="HJ454" s="95"/>
      <c r="HK454" s="95"/>
      <c r="HL454" s="95"/>
      <c r="HM454" s="95"/>
      <c r="HN454" s="95"/>
      <c r="HO454" s="95"/>
      <c r="HP454" s="95"/>
      <c r="HQ454" s="95"/>
      <c r="HR454" s="95"/>
      <c r="HS454" s="95"/>
      <c r="HT454" s="95"/>
      <c r="HU454" s="95"/>
      <c r="HV454" s="95"/>
      <c r="HW454" s="95"/>
      <c r="HX454" s="95"/>
      <c r="HY454" s="95"/>
      <c r="HZ454" s="95"/>
    </row>
    <row r="455" spans="1:234" s="95" customFormat="1" ht="10.5" customHeight="1">
      <c r="A455" s="463" t="s">
        <v>60</v>
      </c>
      <c r="B455" s="465">
        <f>B453+1</f>
        <v>38854</v>
      </c>
      <c r="C455" s="293">
        <f>SUM(D455:J456)</f>
        <v>20</v>
      </c>
      <c r="D455" s="284"/>
      <c r="E455" s="80"/>
      <c r="F455" s="80"/>
      <c r="G455" s="80"/>
      <c r="H455" s="80"/>
      <c r="I455" s="80"/>
      <c r="J455" s="81"/>
      <c r="K455" s="28"/>
      <c r="L455" s="30"/>
      <c r="M455" s="82"/>
      <c r="N455" s="83"/>
      <c r="O455" s="211"/>
      <c r="P455" s="221"/>
      <c r="Q455" s="318">
        <f>SUM(R455:R456,T455:T456)+SUM(S455:S456)*1.5+SUM(U455:U456)/3+SUM(V455:V456)*0.6</f>
        <v>4</v>
      </c>
      <c r="R455" s="70"/>
      <c r="S455" s="70"/>
      <c r="T455" s="29"/>
      <c r="U455" s="29"/>
      <c r="V455" s="30"/>
      <c r="W455" s="28"/>
      <c r="X455" s="83"/>
      <c r="Y455" s="140"/>
      <c r="Z455" s="185"/>
      <c r="AA455" s="34"/>
      <c r="AB455" s="32"/>
      <c r="AC455" s="33"/>
      <c r="AD455" s="33"/>
      <c r="AE455" s="33"/>
      <c r="AF455" s="33"/>
      <c r="AG455" s="33"/>
      <c r="AH455" s="33"/>
      <c r="AI455" s="34"/>
      <c r="AJ455" s="30"/>
      <c r="AK455" s="180">
        <v>48</v>
      </c>
      <c r="AL455" s="185">
        <v>62</v>
      </c>
      <c r="AM455" s="33">
        <v>62</v>
      </c>
      <c r="AN455" s="33">
        <v>62</v>
      </c>
      <c r="AO455" s="34">
        <f>AN455-AK455</f>
        <v>14</v>
      </c>
      <c r="AP455" s="352"/>
      <c r="AQ455" s="491"/>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c r="BO455" s="59"/>
      <c r="BP455" s="59"/>
      <c r="BQ455" s="59"/>
      <c r="BR455" s="59"/>
      <c r="BS455" s="59"/>
      <c r="BT455" s="59"/>
      <c r="BU455" s="59"/>
      <c r="BV455" s="59"/>
      <c r="BW455" s="59"/>
      <c r="BX455" s="59"/>
      <c r="BY455" s="59"/>
      <c r="BZ455" s="59"/>
      <c r="CA455" s="59"/>
      <c r="CB455" s="59"/>
      <c r="CC455" s="59"/>
      <c r="CD455" s="59"/>
      <c r="CE455" s="59"/>
      <c r="CF455" s="59"/>
      <c r="CG455" s="59"/>
      <c r="CH455" s="59"/>
      <c r="CI455" s="59"/>
      <c r="CJ455" s="59"/>
      <c r="CK455" s="59"/>
      <c r="CL455" s="59"/>
      <c r="CM455" s="59"/>
      <c r="CN455" s="59"/>
      <c r="CO455" s="59"/>
      <c r="CP455" s="59"/>
      <c r="CQ455" s="59"/>
      <c r="CR455" s="59"/>
      <c r="CS455" s="59"/>
      <c r="CT455" s="59"/>
      <c r="CU455" s="59"/>
      <c r="CV455" s="59"/>
      <c r="CW455" s="59"/>
      <c r="CX455" s="59"/>
      <c r="CY455" s="59"/>
      <c r="CZ455" s="59"/>
      <c r="DA455" s="59"/>
      <c r="DB455" s="59"/>
      <c r="DC455" s="59"/>
      <c r="DD455" s="59"/>
      <c r="DE455" s="59"/>
      <c r="DF455" s="59"/>
      <c r="DG455" s="59"/>
      <c r="DH455" s="59"/>
      <c r="DI455" s="59"/>
      <c r="DJ455" s="59"/>
      <c r="DK455" s="59"/>
      <c r="DL455" s="59"/>
      <c r="DM455" s="59"/>
      <c r="DN455" s="59"/>
      <c r="DO455" s="59"/>
      <c r="DP455" s="59"/>
      <c r="DQ455" s="59"/>
      <c r="DR455" s="59"/>
      <c r="DS455" s="59"/>
      <c r="DT455" s="59"/>
      <c r="DU455" s="59"/>
      <c r="DV455" s="59"/>
      <c r="DW455" s="59"/>
      <c r="DX455" s="59"/>
      <c r="DY455" s="59"/>
      <c r="DZ455" s="59"/>
      <c r="EA455" s="59"/>
      <c r="EB455" s="59"/>
      <c r="EC455" s="59"/>
      <c r="ED455" s="59"/>
      <c r="EE455" s="59"/>
      <c r="EF455" s="59"/>
      <c r="EG455" s="59"/>
      <c r="EH455" s="59"/>
      <c r="EI455" s="59"/>
      <c r="EJ455" s="59"/>
      <c r="EK455" s="59"/>
      <c r="EL455" s="59"/>
      <c r="EM455" s="59"/>
      <c r="EN455" s="59"/>
      <c r="EO455" s="59"/>
      <c r="EP455" s="59"/>
      <c r="EQ455" s="59"/>
      <c r="ER455" s="59"/>
      <c r="ES455" s="59"/>
      <c r="ET455" s="59"/>
      <c r="EU455" s="59"/>
      <c r="EV455" s="59"/>
      <c r="EW455" s="59"/>
      <c r="EX455" s="59"/>
      <c r="EY455" s="59"/>
      <c r="EZ455" s="59"/>
      <c r="FA455" s="59"/>
      <c r="FB455" s="59"/>
      <c r="FC455" s="59"/>
      <c r="FD455" s="59"/>
      <c r="FE455" s="59"/>
      <c r="FF455" s="59"/>
      <c r="FG455" s="59"/>
      <c r="FH455" s="59"/>
      <c r="FI455" s="59"/>
      <c r="FJ455" s="59"/>
      <c r="FK455" s="59"/>
      <c r="FL455" s="59"/>
      <c r="FM455" s="59"/>
      <c r="FN455" s="59"/>
      <c r="FO455" s="59"/>
      <c r="FP455" s="59"/>
      <c r="FQ455" s="59"/>
      <c r="FR455" s="59"/>
      <c r="FS455" s="59"/>
      <c r="FT455" s="59"/>
      <c r="FU455" s="59"/>
      <c r="FV455" s="59"/>
      <c r="FW455" s="59"/>
      <c r="FX455" s="59"/>
      <c r="FY455" s="59"/>
      <c r="FZ455" s="59"/>
      <c r="GA455" s="59"/>
      <c r="GB455" s="59"/>
      <c r="GC455" s="59"/>
      <c r="GD455" s="59"/>
      <c r="GE455" s="59"/>
      <c r="GF455" s="59"/>
      <c r="GG455" s="59"/>
      <c r="GH455" s="59"/>
      <c r="GI455" s="59"/>
      <c r="GJ455" s="59"/>
      <c r="GK455" s="59"/>
      <c r="GL455" s="59"/>
      <c r="GM455" s="59"/>
      <c r="GN455" s="59"/>
      <c r="GO455" s="59"/>
      <c r="GP455" s="59"/>
      <c r="GQ455" s="59"/>
      <c r="GR455" s="59"/>
      <c r="GS455" s="59"/>
      <c r="GT455" s="59"/>
      <c r="GU455" s="59"/>
      <c r="GV455" s="59"/>
      <c r="GW455" s="59"/>
      <c r="GX455" s="59"/>
      <c r="GY455" s="59"/>
      <c r="GZ455" s="59"/>
      <c r="HA455" s="59"/>
      <c r="HB455" s="59"/>
      <c r="HC455" s="59"/>
      <c r="HD455" s="59"/>
      <c r="HE455" s="59"/>
      <c r="HF455" s="59"/>
      <c r="HG455" s="59"/>
      <c r="HH455" s="59"/>
      <c r="HI455" s="59"/>
      <c r="HJ455" s="59"/>
      <c r="HK455" s="59"/>
      <c r="HL455" s="59"/>
      <c r="HM455" s="59"/>
      <c r="HN455" s="59"/>
      <c r="HO455" s="59"/>
      <c r="HP455" s="59"/>
      <c r="HQ455" s="59"/>
      <c r="HR455" s="59"/>
      <c r="HS455" s="59"/>
      <c r="HT455" s="59"/>
      <c r="HU455" s="59"/>
      <c r="HV455" s="59"/>
      <c r="HW455" s="59"/>
      <c r="HX455" s="59"/>
      <c r="HY455" s="59"/>
      <c r="HZ455" s="59"/>
    </row>
    <row r="456" spans="1:234" ht="10.5" customHeight="1">
      <c r="A456" s="467"/>
      <c r="B456" s="468"/>
      <c r="C456" s="294"/>
      <c r="D456" s="283">
        <v>20</v>
      </c>
      <c r="E456" s="87"/>
      <c r="F456" s="87"/>
      <c r="G456" s="87"/>
      <c r="H456" s="87"/>
      <c r="I456" s="87"/>
      <c r="J456" s="88"/>
      <c r="K456" s="89" t="s">
        <v>31</v>
      </c>
      <c r="L456" s="90">
        <v>9</v>
      </c>
      <c r="M456" s="91" t="s">
        <v>97</v>
      </c>
      <c r="N456" s="92">
        <v>17</v>
      </c>
      <c r="O456" s="212" t="s">
        <v>207</v>
      </c>
      <c r="P456" s="222"/>
      <c r="Q456" s="319"/>
      <c r="R456" s="93"/>
      <c r="S456" s="93"/>
      <c r="T456" s="94">
        <v>4</v>
      </c>
      <c r="U456" s="94"/>
      <c r="V456" s="90"/>
      <c r="W456" s="89"/>
      <c r="X456" s="92"/>
      <c r="Y456" s="182"/>
      <c r="Z456" s="184"/>
      <c r="AA456" s="306"/>
      <c r="AB456" s="442">
        <v>20</v>
      </c>
      <c r="AC456" s="349"/>
      <c r="AD456" s="349"/>
      <c r="AE456" s="349"/>
      <c r="AF456" s="349"/>
      <c r="AG456" s="349"/>
      <c r="AH456" s="349"/>
      <c r="AI456" s="306"/>
      <c r="AJ456" s="90">
        <v>8</v>
      </c>
      <c r="AK456" s="182"/>
      <c r="AL456" s="184"/>
      <c r="AM456" s="349"/>
      <c r="AN456" s="349"/>
      <c r="AO456" s="306"/>
      <c r="AP456" s="350"/>
      <c r="AQ456" s="490"/>
      <c r="AR456" s="95"/>
      <c r="AS456" s="95"/>
      <c r="AT456" s="95"/>
      <c r="AU456" s="95"/>
      <c r="AV456" s="95"/>
      <c r="AW456" s="95"/>
      <c r="AX456" s="95"/>
      <c r="AY456" s="95"/>
      <c r="AZ456" s="95"/>
      <c r="BA456" s="95"/>
      <c r="BB456" s="95"/>
      <c r="BC456" s="95"/>
      <c r="BD456" s="95"/>
      <c r="BE456" s="95"/>
      <c r="BF456" s="95"/>
      <c r="BG456" s="95"/>
      <c r="BH456" s="95"/>
      <c r="BI456" s="95"/>
      <c r="BJ456" s="95"/>
      <c r="BK456" s="95"/>
      <c r="BL456" s="95"/>
      <c r="BM456" s="95"/>
      <c r="BN456" s="95"/>
      <c r="BO456" s="95"/>
      <c r="BP456" s="95"/>
      <c r="BQ456" s="95"/>
      <c r="BR456" s="95"/>
      <c r="BS456" s="95"/>
      <c r="BT456" s="95"/>
      <c r="BU456" s="95"/>
      <c r="BV456" s="95"/>
      <c r="BW456" s="95"/>
      <c r="BX456" s="95"/>
      <c r="BY456" s="95"/>
      <c r="BZ456" s="95"/>
      <c r="CA456" s="95"/>
      <c r="CB456" s="95"/>
      <c r="CC456" s="95"/>
      <c r="CD456" s="95"/>
      <c r="CE456" s="95"/>
      <c r="CF456" s="95"/>
      <c r="CG456" s="95"/>
      <c r="CH456" s="95"/>
      <c r="CI456" s="95"/>
      <c r="CJ456" s="95"/>
      <c r="CK456" s="95"/>
      <c r="CL456" s="95"/>
      <c r="CM456" s="95"/>
      <c r="CN456" s="95"/>
      <c r="CO456" s="95"/>
      <c r="CP456" s="95"/>
      <c r="CQ456" s="95"/>
      <c r="CR456" s="95"/>
      <c r="CS456" s="95"/>
      <c r="CT456" s="95"/>
      <c r="CU456" s="95"/>
      <c r="CV456" s="95"/>
      <c r="CW456" s="95"/>
      <c r="CX456" s="95"/>
      <c r="CY456" s="95"/>
      <c r="CZ456" s="95"/>
      <c r="DA456" s="95"/>
      <c r="DB456" s="95"/>
      <c r="DC456" s="95"/>
      <c r="DD456" s="95"/>
      <c r="DE456" s="95"/>
      <c r="DF456" s="95"/>
      <c r="DG456" s="95"/>
      <c r="DH456" s="95"/>
      <c r="DI456" s="95"/>
      <c r="DJ456" s="95"/>
      <c r="DK456" s="95"/>
      <c r="DL456" s="95"/>
      <c r="DM456" s="95"/>
      <c r="DN456" s="95"/>
      <c r="DO456" s="95"/>
      <c r="DP456" s="95"/>
      <c r="DQ456" s="95"/>
      <c r="DR456" s="95"/>
      <c r="DS456" s="95"/>
      <c r="DT456" s="95"/>
      <c r="DU456" s="95"/>
      <c r="DV456" s="95"/>
      <c r="DW456" s="95"/>
      <c r="DX456" s="95"/>
      <c r="DY456" s="95"/>
      <c r="DZ456" s="95"/>
      <c r="EA456" s="95"/>
      <c r="EB456" s="95"/>
      <c r="EC456" s="95"/>
      <c r="ED456" s="95"/>
      <c r="EE456" s="95"/>
      <c r="EF456" s="95"/>
      <c r="EG456" s="95"/>
      <c r="EH456" s="95"/>
      <c r="EI456" s="95"/>
      <c r="EJ456" s="95"/>
      <c r="EK456" s="95"/>
      <c r="EL456" s="95"/>
      <c r="EM456" s="95"/>
      <c r="EN456" s="95"/>
      <c r="EO456" s="95"/>
      <c r="EP456" s="95"/>
      <c r="EQ456" s="95"/>
      <c r="ER456" s="95"/>
      <c r="ES456" s="95"/>
      <c r="ET456" s="95"/>
      <c r="EU456" s="95"/>
      <c r="EV456" s="95"/>
      <c r="EW456" s="95"/>
      <c r="EX456" s="95"/>
      <c r="EY456" s="95"/>
      <c r="EZ456" s="95"/>
      <c r="FA456" s="95"/>
      <c r="FB456" s="95"/>
      <c r="FC456" s="95"/>
      <c r="FD456" s="95"/>
      <c r="FE456" s="95"/>
      <c r="FF456" s="95"/>
      <c r="FG456" s="95"/>
      <c r="FH456" s="95"/>
      <c r="FI456" s="95"/>
      <c r="FJ456" s="95"/>
      <c r="FK456" s="95"/>
      <c r="FL456" s="95"/>
      <c r="FM456" s="95"/>
      <c r="FN456" s="95"/>
      <c r="FO456" s="95"/>
      <c r="FP456" s="95"/>
      <c r="FQ456" s="95"/>
      <c r="FR456" s="95"/>
      <c r="FS456" s="95"/>
      <c r="FT456" s="95"/>
      <c r="FU456" s="95"/>
      <c r="FV456" s="95"/>
      <c r="FW456" s="95"/>
      <c r="FX456" s="95"/>
      <c r="FY456" s="95"/>
      <c r="FZ456" s="95"/>
      <c r="GA456" s="95"/>
      <c r="GB456" s="95"/>
      <c r="GC456" s="95"/>
      <c r="GD456" s="95"/>
      <c r="GE456" s="95"/>
      <c r="GF456" s="95"/>
      <c r="GG456" s="95"/>
      <c r="GH456" s="95"/>
      <c r="GI456" s="95"/>
      <c r="GJ456" s="95"/>
      <c r="GK456" s="95"/>
      <c r="GL456" s="95"/>
      <c r="GM456" s="95"/>
      <c r="GN456" s="95"/>
      <c r="GO456" s="95"/>
      <c r="GP456" s="95"/>
      <c r="GQ456" s="95"/>
      <c r="GR456" s="95"/>
      <c r="GS456" s="95"/>
      <c r="GT456" s="95"/>
      <c r="GU456" s="95"/>
      <c r="GV456" s="95"/>
      <c r="GW456" s="95"/>
      <c r="GX456" s="95"/>
      <c r="GY456" s="95"/>
      <c r="GZ456" s="95"/>
      <c r="HA456" s="95"/>
      <c r="HB456" s="95"/>
      <c r="HC456" s="95"/>
      <c r="HD456" s="95"/>
      <c r="HE456" s="95"/>
      <c r="HF456" s="95"/>
      <c r="HG456" s="95"/>
      <c r="HH456" s="95"/>
      <c r="HI456" s="95"/>
      <c r="HJ456" s="95"/>
      <c r="HK456" s="95"/>
      <c r="HL456" s="95"/>
      <c r="HM456" s="95"/>
      <c r="HN456" s="95"/>
      <c r="HO456" s="95"/>
      <c r="HP456" s="95"/>
      <c r="HQ456" s="95"/>
      <c r="HR456" s="95"/>
      <c r="HS456" s="95"/>
      <c r="HT456" s="95"/>
      <c r="HU456" s="95"/>
      <c r="HV456" s="95"/>
      <c r="HW456" s="95"/>
      <c r="HX456" s="95"/>
      <c r="HY456" s="95"/>
      <c r="HZ456" s="95"/>
    </row>
    <row r="457" spans="1:234" s="95" customFormat="1" ht="10.5" customHeight="1">
      <c r="A457" s="463" t="s">
        <v>61</v>
      </c>
      <c r="B457" s="465">
        <f>B455+1</f>
        <v>38855</v>
      </c>
      <c r="C457" s="293">
        <f>SUM(D457:J458)</f>
        <v>52</v>
      </c>
      <c r="D457" s="285">
        <v>30</v>
      </c>
      <c r="E457" s="96">
        <v>12</v>
      </c>
      <c r="F457" s="80"/>
      <c r="G457" s="80"/>
      <c r="H457" s="80">
        <v>2</v>
      </c>
      <c r="I457" s="96">
        <v>8</v>
      </c>
      <c r="J457" s="81"/>
      <c r="K457" s="28" t="s">
        <v>98</v>
      </c>
      <c r="L457" s="99">
        <v>9</v>
      </c>
      <c r="M457" s="82" t="s">
        <v>100</v>
      </c>
      <c r="N457" s="83">
        <v>12</v>
      </c>
      <c r="O457" s="213" t="s">
        <v>299</v>
      </c>
      <c r="P457" s="221"/>
      <c r="Q457" s="318">
        <f>SUM(R457:R458,T457:T458)+SUM(S457:S458)*1.5+SUM(U457:U458)/3+SUM(V457:V458)*0.6</f>
        <v>10</v>
      </c>
      <c r="R457" s="70"/>
      <c r="S457" s="70"/>
      <c r="T457" s="29">
        <v>10</v>
      </c>
      <c r="U457" s="29"/>
      <c r="V457" s="30"/>
      <c r="W457" s="28"/>
      <c r="X457" s="83"/>
      <c r="Y457" s="140"/>
      <c r="Z457" s="185"/>
      <c r="AA457" s="34"/>
      <c r="AB457" s="32">
        <v>52</v>
      </c>
      <c r="AC457" s="33"/>
      <c r="AD457" s="33"/>
      <c r="AE457" s="33"/>
      <c r="AF457" s="33"/>
      <c r="AG457" s="33"/>
      <c r="AH457" s="33"/>
      <c r="AI457" s="34"/>
      <c r="AJ457" s="30"/>
      <c r="AK457" s="180">
        <v>45</v>
      </c>
      <c r="AL457" s="185">
        <v>61</v>
      </c>
      <c r="AM457" s="33">
        <v>53</v>
      </c>
      <c r="AN457" s="33">
        <v>54</v>
      </c>
      <c r="AO457" s="34">
        <f>AN457-AK457</f>
        <v>9</v>
      </c>
      <c r="AP457" s="352"/>
      <c r="AQ457" s="491" t="s">
        <v>595</v>
      </c>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c r="BO457" s="59"/>
      <c r="BP457" s="59"/>
      <c r="BQ457" s="59"/>
      <c r="BR457" s="59"/>
      <c r="BS457" s="59"/>
      <c r="BT457" s="59"/>
      <c r="BU457" s="59"/>
      <c r="BV457" s="59"/>
      <c r="BW457" s="59"/>
      <c r="BX457" s="59"/>
      <c r="BY457" s="59"/>
      <c r="BZ457" s="59"/>
      <c r="CA457" s="59"/>
      <c r="CB457" s="59"/>
      <c r="CC457" s="59"/>
      <c r="CD457" s="59"/>
      <c r="CE457" s="59"/>
      <c r="CF457" s="59"/>
      <c r="CG457" s="59"/>
      <c r="CH457" s="59"/>
      <c r="CI457" s="59"/>
      <c r="CJ457" s="59"/>
      <c r="CK457" s="59"/>
      <c r="CL457" s="59"/>
      <c r="CM457" s="59"/>
      <c r="CN457" s="59"/>
      <c r="CO457" s="59"/>
      <c r="CP457" s="59"/>
      <c r="CQ457" s="59"/>
      <c r="CR457" s="59"/>
      <c r="CS457" s="59"/>
      <c r="CT457" s="59"/>
      <c r="CU457" s="59"/>
      <c r="CV457" s="59"/>
      <c r="CW457" s="59"/>
      <c r="CX457" s="59"/>
      <c r="CY457" s="59"/>
      <c r="CZ457" s="59"/>
      <c r="DA457" s="59"/>
      <c r="DB457" s="59"/>
      <c r="DC457" s="59"/>
      <c r="DD457" s="59"/>
      <c r="DE457" s="59"/>
      <c r="DF457" s="59"/>
      <c r="DG457" s="59"/>
      <c r="DH457" s="59"/>
      <c r="DI457" s="59"/>
      <c r="DJ457" s="59"/>
      <c r="DK457" s="59"/>
      <c r="DL457" s="59"/>
      <c r="DM457" s="59"/>
      <c r="DN457" s="59"/>
      <c r="DO457" s="59"/>
      <c r="DP457" s="59"/>
      <c r="DQ457" s="59"/>
      <c r="DR457" s="59"/>
      <c r="DS457" s="59"/>
      <c r="DT457" s="59"/>
      <c r="DU457" s="59"/>
      <c r="DV457" s="59"/>
      <c r="DW457" s="59"/>
      <c r="DX457" s="59"/>
      <c r="DY457" s="59"/>
      <c r="DZ457" s="59"/>
      <c r="EA457" s="59"/>
      <c r="EB457" s="59"/>
      <c r="EC457" s="59"/>
      <c r="ED457" s="59"/>
      <c r="EE457" s="59"/>
      <c r="EF457" s="59"/>
      <c r="EG457" s="59"/>
      <c r="EH457" s="59"/>
      <c r="EI457" s="59"/>
      <c r="EJ457" s="59"/>
      <c r="EK457" s="59"/>
      <c r="EL457" s="59"/>
      <c r="EM457" s="59"/>
      <c r="EN457" s="59"/>
      <c r="EO457" s="59"/>
      <c r="EP457" s="59"/>
      <c r="EQ457" s="59"/>
      <c r="ER457" s="59"/>
      <c r="ES457" s="59"/>
      <c r="ET457" s="59"/>
      <c r="EU457" s="59"/>
      <c r="EV457" s="59"/>
      <c r="EW457" s="59"/>
      <c r="EX457" s="59"/>
      <c r="EY457" s="59"/>
      <c r="EZ457" s="59"/>
      <c r="FA457" s="59"/>
      <c r="FB457" s="59"/>
      <c r="FC457" s="59"/>
      <c r="FD457" s="59"/>
      <c r="FE457" s="59"/>
      <c r="FF457" s="59"/>
      <c r="FG457" s="59"/>
      <c r="FH457" s="59"/>
      <c r="FI457" s="59"/>
      <c r="FJ457" s="59"/>
      <c r="FK457" s="59"/>
      <c r="FL457" s="59"/>
      <c r="FM457" s="59"/>
      <c r="FN457" s="59"/>
      <c r="FO457" s="59"/>
      <c r="FP457" s="59"/>
      <c r="FQ457" s="59"/>
      <c r="FR457" s="59"/>
      <c r="FS457" s="59"/>
      <c r="FT457" s="59"/>
      <c r="FU457" s="59"/>
      <c r="FV457" s="59"/>
      <c r="FW457" s="59"/>
      <c r="FX457" s="59"/>
      <c r="FY457" s="59"/>
      <c r="FZ457" s="59"/>
      <c r="GA457" s="59"/>
      <c r="GB457" s="59"/>
      <c r="GC457" s="59"/>
      <c r="GD457" s="59"/>
      <c r="GE457" s="59"/>
      <c r="GF457" s="59"/>
      <c r="GG457" s="59"/>
      <c r="GH457" s="59"/>
      <c r="GI457" s="59"/>
      <c r="GJ457" s="59"/>
      <c r="GK457" s="59"/>
      <c r="GL457" s="59"/>
      <c r="GM457" s="59"/>
      <c r="GN457" s="59"/>
      <c r="GO457" s="59"/>
      <c r="GP457" s="59"/>
      <c r="GQ457" s="59"/>
      <c r="GR457" s="59"/>
      <c r="GS457" s="59"/>
      <c r="GT457" s="59"/>
      <c r="GU457" s="59"/>
      <c r="GV457" s="59"/>
      <c r="GW457" s="59"/>
      <c r="GX457" s="59"/>
      <c r="GY457" s="59"/>
      <c r="GZ457" s="59"/>
      <c r="HA457" s="59"/>
      <c r="HB457" s="59"/>
      <c r="HC457" s="59"/>
      <c r="HD457" s="59"/>
      <c r="HE457" s="59"/>
      <c r="HF457" s="59"/>
      <c r="HG457" s="59"/>
      <c r="HH457" s="59"/>
      <c r="HI457" s="59"/>
      <c r="HJ457" s="59"/>
      <c r="HK457" s="59"/>
      <c r="HL457" s="59"/>
      <c r="HM457" s="59"/>
      <c r="HN457" s="59"/>
      <c r="HO457" s="59"/>
      <c r="HP457" s="59"/>
      <c r="HQ457" s="59"/>
      <c r="HR457" s="59"/>
      <c r="HS457" s="59"/>
      <c r="HT457" s="59"/>
      <c r="HU457" s="59"/>
      <c r="HV457" s="59"/>
      <c r="HW457" s="59"/>
      <c r="HX457" s="59"/>
      <c r="HY457" s="59"/>
      <c r="HZ457" s="59"/>
    </row>
    <row r="458" spans="1:234" ht="10.5" customHeight="1">
      <c r="A458" s="467"/>
      <c r="B458" s="468"/>
      <c r="C458" s="294"/>
      <c r="D458" s="286"/>
      <c r="E458" s="97"/>
      <c r="F458" s="87"/>
      <c r="G458" s="87"/>
      <c r="H458" s="87"/>
      <c r="I458" s="97"/>
      <c r="J458" s="88"/>
      <c r="K458" s="89"/>
      <c r="L458" s="101"/>
      <c r="M458" s="91"/>
      <c r="N458" s="92"/>
      <c r="O458" s="212"/>
      <c r="P458" s="222"/>
      <c r="Q458" s="319"/>
      <c r="R458" s="93"/>
      <c r="S458" s="93"/>
      <c r="T458" s="94"/>
      <c r="U458" s="94"/>
      <c r="V458" s="90"/>
      <c r="W458" s="89"/>
      <c r="X458" s="92"/>
      <c r="Y458" s="182"/>
      <c r="Z458" s="184"/>
      <c r="AA458" s="306"/>
      <c r="AB458" s="442"/>
      <c r="AC458" s="349"/>
      <c r="AD458" s="349"/>
      <c r="AE458" s="349"/>
      <c r="AF458" s="349"/>
      <c r="AG458" s="349"/>
      <c r="AH458" s="349"/>
      <c r="AI458" s="306"/>
      <c r="AJ458" s="90">
        <v>7</v>
      </c>
      <c r="AK458" s="182"/>
      <c r="AL458" s="184"/>
      <c r="AM458" s="349"/>
      <c r="AN458" s="349"/>
      <c r="AO458" s="306"/>
      <c r="AP458" s="350"/>
      <c r="AQ458" s="490"/>
      <c r="AR458" s="95"/>
      <c r="AS458" s="95"/>
      <c r="AT458" s="95"/>
      <c r="AU458" s="95"/>
      <c r="AV458" s="95"/>
      <c r="AW458" s="95"/>
      <c r="AX458" s="95"/>
      <c r="AY458" s="95"/>
      <c r="AZ458" s="95"/>
      <c r="BA458" s="95"/>
      <c r="BB458" s="95"/>
      <c r="BC458" s="95"/>
      <c r="BD458" s="95"/>
      <c r="BE458" s="95"/>
      <c r="BF458" s="95"/>
      <c r="BG458" s="95"/>
      <c r="BH458" s="95"/>
      <c r="BI458" s="95"/>
      <c r="BJ458" s="95"/>
      <c r="BK458" s="95"/>
      <c r="BL458" s="95"/>
      <c r="BM458" s="95"/>
      <c r="BN458" s="95"/>
      <c r="BO458" s="95"/>
      <c r="BP458" s="95"/>
      <c r="BQ458" s="95"/>
      <c r="BR458" s="95"/>
      <c r="BS458" s="95"/>
      <c r="BT458" s="95"/>
      <c r="BU458" s="95"/>
      <c r="BV458" s="95"/>
      <c r="BW458" s="95"/>
      <c r="BX458" s="95"/>
      <c r="BY458" s="95"/>
      <c r="BZ458" s="95"/>
      <c r="CA458" s="95"/>
      <c r="CB458" s="95"/>
      <c r="CC458" s="95"/>
      <c r="CD458" s="95"/>
      <c r="CE458" s="95"/>
      <c r="CF458" s="95"/>
      <c r="CG458" s="95"/>
      <c r="CH458" s="95"/>
      <c r="CI458" s="95"/>
      <c r="CJ458" s="95"/>
      <c r="CK458" s="95"/>
      <c r="CL458" s="95"/>
      <c r="CM458" s="95"/>
      <c r="CN458" s="95"/>
      <c r="CO458" s="95"/>
      <c r="CP458" s="95"/>
      <c r="CQ458" s="95"/>
      <c r="CR458" s="95"/>
      <c r="CS458" s="95"/>
      <c r="CT458" s="95"/>
      <c r="CU458" s="95"/>
      <c r="CV458" s="95"/>
      <c r="CW458" s="95"/>
      <c r="CX458" s="95"/>
      <c r="CY458" s="95"/>
      <c r="CZ458" s="95"/>
      <c r="DA458" s="95"/>
      <c r="DB458" s="95"/>
      <c r="DC458" s="95"/>
      <c r="DD458" s="95"/>
      <c r="DE458" s="95"/>
      <c r="DF458" s="95"/>
      <c r="DG458" s="95"/>
      <c r="DH458" s="95"/>
      <c r="DI458" s="95"/>
      <c r="DJ458" s="95"/>
      <c r="DK458" s="95"/>
      <c r="DL458" s="95"/>
      <c r="DM458" s="95"/>
      <c r="DN458" s="95"/>
      <c r="DO458" s="95"/>
      <c r="DP458" s="95"/>
      <c r="DQ458" s="95"/>
      <c r="DR458" s="95"/>
      <c r="DS458" s="95"/>
      <c r="DT458" s="95"/>
      <c r="DU458" s="95"/>
      <c r="DV458" s="95"/>
      <c r="DW458" s="95"/>
      <c r="DX458" s="95"/>
      <c r="DY458" s="95"/>
      <c r="DZ458" s="95"/>
      <c r="EA458" s="95"/>
      <c r="EB458" s="95"/>
      <c r="EC458" s="95"/>
      <c r="ED458" s="95"/>
      <c r="EE458" s="95"/>
      <c r="EF458" s="95"/>
      <c r="EG458" s="95"/>
      <c r="EH458" s="95"/>
      <c r="EI458" s="95"/>
      <c r="EJ458" s="95"/>
      <c r="EK458" s="95"/>
      <c r="EL458" s="95"/>
      <c r="EM458" s="95"/>
      <c r="EN458" s="95"/>
      <c r="EO458" s="95"/>
      <c r="EP458" s="95"/>
      <c r="EQ458" s="95"/>
      <c r="ER458" s="95"/>
      <c r="ES458" s="95"/>
      <c r="ET458" s="95"/>
      <c r="EU458" s="95"/>
      <c r="EV458" s="95"/>
      <c r="EW458" s="95"/>
      <c r="EX458" s="95"/>
      <c r="EY458" s="95"/>
      <c r="EZ458" s="95"/>
      <c r="FA458" s="95"/>
      <c r="FB458" s="95"/>
      <c r="FC458" s="95"/>
      <c r="FD458" s="95"/>
      <c r="FE458" s="95"/>
      <c r="FF458" s="95"/>
      <c r="FG458" s="95"/>
      <c r="FH458" s="95"/>
      <c r="FI458" s="95"/>
      <c r="FJ458" s="95"/>
      <c r="FK458" s="95"/>
      <c r="FL458" s="95"/>
      <c r="FM458" s="95"/>
      <c r="FN458" s="95"/>
      <c r="FO458" s="95"/>
      <c r="FP458" s="95"/>
      <c r="FQ458" s="95"/>
      <c r="FR458" s="95"/>
      <c r="FS458" s="95"/>
      <c r="FT458" s="95"/>
      <c r="FU458" s="95"/>
      <c r="FV458" s="95"/>
      <c r="FW458" s="95"/>
      <c r="FX458" s="95"/>
      <c r="FY458" s="95"/>
      <c r="FZ458" s="95"/>
      <c r="GA458" s="95"/>
      <c r="GB458" s="95"/>
      <c r="GC458" s="95"/>
      <c r="GD458" s="95"/>
      <c r="GE458" s="95"/>
      <c r="GF458" s="95"/>
      <c r="GG458" s="95"/>
      <c r="GH458" s="95"/>
      <c r="GI458" s="95"/>
      <c r="GJ458" s="95"/>
      <c r="GK458" s="95"/>
      <c r="GL458" s="95"/>
      <c r="GM458" s="95"/>
      <c r="GN458" s="95"/>
      <c r="GO458" s="95"/>
      <c r="GP458" s="95"/>
      <c r="GQ458" s="95"/>
      <c r="GR458" s="95"/>
      <c r="GS458" s="95"/>
      <c r="GT458" s="95"/>
      <c r="GU458" s="95"/>
      <c r="GV458" s="95"/>
      <c r="GW458" s="95"/>
      <c r="GX458" s="95"/>
      <c r="GY458" s="95"/>
      <c r="GZ458" s="95"/>
      <c r="HA458" s="95"/>
      <c r="HB458" s="95"/>
      <c r="HC458" s="95"/>
      <c r="HD458" s="95"/>
      <c r="HE458" s="95"/>
      <c r="HF458" s="95"/>
      <c r="HG458" s="95"/>
      <c r="HH458" s="95"/>
      <c r="HI458" s="95"/>
      <c r="HJ458" s="95"/>
      <c r="HK458" s="95"/>
      <c r="HL458" s="95"/>
      <c r="HM458" s="95"/>
      <c r="HN458" s="95"/>
      <c r="HO458" s="95"/>
      <c r="HP458" s="95"/>
      <c r="HQ458" s="95"/>
      <c r="HR458" s="95"/>
      <c r="HS458" s="95"/>
      <c r="HT458" s="95"/>
      <c r="HU458" s="95"/>
      <c r="HV458" s="95"/>
      <c r="HW458" s="95"/>
      <c r="HX458" s="95"/>
      <c r="HY458" s="95"/>
      <c r="HZ458" s="95"/>
    </row>
    <row r="459" spans="1:234" s="95" customFormat="1" ht="10.5" customHeight="1">
      <c r="A459" s="463" t="s">
        <v>62</v>
      </c>
      <c r="B459" s="465">
        <f>B457+1</f>
        <v>38856</v>
      </c>
      <c r="C459" s="293">
        <f>SUM(D459:J460)</f>
        <v>20</v>
      </c>
      <c r="D459" s="285"/>
      <c r="E459" s="96"/>
      <c r="F459" s="80"/>
      <c r="G459" s="80"/>
      <c r="H459" s="80"/>
      <c r="I459" s="80"/>
      <c r="J459" s="98"/>
      <c r="K459" s="28"/>
      <c r="L459" s="30"/>
      <c r="M459" s="82"/>
      <c r="N459" s="83"/>
      <c r="O459" s="211"/>
      <c r="P459" s="221"/>
      <c r="Q459" s="318">
        <f>SUM(R459:R460,T459:T460)+SUM(S459:S460)*1.5+SUM(U459:U460)/3+SUM(V459:V460)*0.6</f>
        <v>4</v>
      </c>
      <c r="R459" s="70"/>
      <c r="S459" s="70"/>
      <c r="T459" s="29"/>
      <c r="U459" s="29"/>
      <c r="V459" s="30"/>
      <c r="W459" s="28"/>
      <c r="X459" s="83"/>
      <c r="Y459" s="180"/>
      <c r="Z459" s="307"/>
      <c r="AA459" s="54"/>
      <c r="AB459" s="38"/>
      <c r="AC459" s="37"/>
      <c r="AD459" s="37"/>
      <c r="AE459" s="37"/>
      <c r="AF459" s="37"/>
      <c r="AG459" s="37"/>
      <c r="AH459" s="37"/>
      <c r="AI459" s="54"/>
      <c r="AJ459" s="30"/>
      <c r="AK459" s="180">
        <v>45</v>
      </c>
      <c r="AL459" s="185">
        <v>63</v>
      </c>
      <c r="AM459" s="33">
        <v>58</v>
      </c>
      <c r="AN459" s="33">
        <v>57</v>
      </c>
      <c r="AO459" s="34">
        <f>AN459-AK459</f>
        <v>12</v>
      </c>
      <c r="AP459" s="352"/>
      <c r="AQ459" s="491"/>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c r="BO459" s="59"/>
      <c r="BP459" s="59"/>
      <c r="BQ459" s="59"/>
      <c r="BR459" s="59"/>
      <c r="BS459" s="59"/>
      <c r="BT459" s="59"/>
      <c r="BU459" s="59"/>
      <c r="BV459" s="59"/>
      <c r="BW459" s="59"/>
      <c r="BX459" s="59"/>
      <c r="BY459" s="59"/>
      <c r="BZ459" s="59"/>
      <c r="CA459" s="59"/>
      <c r="CB459" s="59"/>
      <c r="CC459" s="59"/>
      <c r="CD459" s="59"/>
      <c r="CE459" s="59"/>
      <c r="CF459" s="59"/>
      <c r="CG459" s="59"/>
      <c r="CH459" s="59"/>
      <c r="CI459" s="59"/>
      <c r="CJ459" s="59"/>
      <c r="CK459" s="59"/>
      <c r="CL459" s="59"/>
      <c r="CM459" s="59"/>
      <c r="CN459" s="59"/>
      <c r="CO459" s="59"/>
      <c r="CP459" s="59"/>
      <c r="CQ459" s="59"/>
      <c r="CR459" s="59"/>
      <c r="CS459" s="59"/>
      <c r="CT459" s="59"/>
      <c r="CU459" s="59"/>
      <c r="CV459" s="59"/>
      <c r="CW459" s="59"/>
      <c r="CX459" s="59"/>
      <c r="CY459" s="59"/>
      <c r="CZ459" s="59"/>
      <c r="DA459" s="59"/>
      <c r="DB459" s="59"/>
      <c r="DC459" s="59"/>
      <c r="DD459" s="59"/>
      <c r="DE459" s="59"/>
      <c r="DF459" s="59"/>
      <c r="DG459" s="59"/>
      <c r="DH459" s="59"/>
      <c r="DI459" s="59"/>
      <c r="DJ459" s="59"/>
      <c r="DK459" s="59"/>
      <c r="DL459" s="59"/>
      <c r="DM459" s="59"/>
      <c r="DN459" s="59"/>
      <c r="DO459" s="59"/>
      <c r="DP459" s="59"/>
      <c r="DQ459" s="59"/>
      <c r="DR459" s="59"/>
      <c r="DS459" s="59"/>
      <c r="DT459" s="59"/>
      <c r="DU459" s="59"/>
      <c r="DV459" s="59"/>
      <c r="DW459" s="59"/>
      <c r="DX459" s="59"/>
      <c r="DY459" s="59"/>
      <c r="DZ459" s="59"/>
      <c r="EA459" s="59"/>
      <c r="EB459" s="59"/>
      <c r="EC459" s="59"/>
      <c r="ED459" s="59"/>
      <c r="EE459" s="59"/>
      <c r="EF459" s="59"/>
      <c r="EG459" s="59"/>
      <c r="EH459" s="59"/>
      <c r="EI459" s="59"/>
      <c r="EJ459" s="59"/>
      <c r="EK459" s="59"/>
      <c r="EL459" s="59"/>
      <c r="EM459" s="59"/>
      <c r="EN459" s="59"/>
      <c r="EO459" s="59"/>
      <c r="EP459" s="59"/>
      <c r="EQ459" s="59"/>
      <c r="ER459" s="59"/>
      <c r="ES459" s="59"/>
      <c r="ET459" s="59"/>
      <c r="EU459" s="59"/>
      <c r="EV459" s="59"/>
      <c r="EW459" s="59"/>
      <c r="EX459" s="59"/>
      <c r="EY459" s="59"/>
      <c r="EZ459" s="59"/>
      <c r="FA459" s="59"/>
      <c r="FB459" s="59"/>
      <c r="FC459" s="59"/>
      <c r="FD459" s="59"/>
      <c r="FE459" s="59"/>
      <c r="FF459" s="59"/>
      <c r="FG459" s="59"/>
      <c r="FH459" s="59"/>
      <c r="FI459" s="59"/>
      <c r="FJ459" s="59"/>
      <c r="FK459" s="59"/>
      <c r="FL459" s="59"/>
      <c r="FM459" s="59"/>
      <c r="FN459" s="59"/>
      <c r="FO459" s="59"/>
      <c r="FP459" s="59"/>
      <c r="FQ459" s="59"/>
      <c r="FR459" s="59"/>
      <c r="FS459" s="59"/>
      <c r="FT459" s="59"/>
      <c r="FU459" s="59"/>
      <c r="FV459" s="59"/>
      <c r="FW459" s="59"/>
      <c r="FX459" s="59"/>
      <c r="FY459" s="59"/>
      <c r="FZ459" s="59"/>
      <c r="GA459" s="59"/>
      <c r="GB459" s="59"/>
      <c r="GC459" s="59"/>
      <c r="GD459" s="59"/>
      <c r="GE459" s="59"/>
      <c r="GF459" s="59"/>
      <c r="GG459" s="59"/>
      <c r="GH459" s="59"/>
      <c r="GI459" s="59"/>
      <c r="GJ459" s="59"/>
      <c r="GK459" s="59"/>
      <c r="GL459" s="59"/>
      <c r="GM459" s="59"/>
      <c r="GN459" s="59"/>
      <c r="GO459" s="59"/>
      <c r="GP459" s="59"/>
      <c r="GQ459" s="59"/>
      <c r="GR459" s="59"/>
      <c r="GS459" s="59"/>
      <c r="GT459" s="59"/>
      <c r="GU459" s="59"/>
      <c r="GV459" s="59"/>
      <c r="GW459" s="59"/>
      <c r="GX459" s="59"/>
      <c r="GY459" s="59"/>
      <c r="GZ459" s="59"/>
      <c r="HA459" s="59"/>
      <c r="HB459" s="59"/>
      <c r="HC459" s="59"/>
      <c r="HD459" s="59"/>
      <c r="HE459" s="59"/>
      <c r="HF459" s="59"/>
      <c r="HG459" s="59"/>
      <c r="HH459" s="59"/>
      <c r="HI459" s="59"/>
      <c r="HJ459" s="59"/>
      <c r="HK459" s="59"/>
      <c r="HL459" s="59"/>
      <c r="HM459" s="59"/>
      <c r="HN459" s="59"/>
      <c r="HO459" s="59"/>
      <c r="HP459" s="59"/>
      <c r="HQ459" s="59"/>
      <c r="HR459" s="59"/>
      <c r="HS459" s="59"/>
      <c r="HT459" s="59"/>
      <c r="HU459" s="59"/>
      <c r="HV459" s="59"/>
      <c r="HW459" s="59"/>
      <c r="HX459" s="59"/>
      <c r="HY459" s="59"/>
      <c r="HZ459" s="59"/>
    </row>
    <row r="460" spans="1:234" ht="10.5" customHeight="1">
      <c r="A460" s="467"/>
      <c r="B460" s="468"/>
      <c r="C460" s="294"/>
      <c r="D460" s="286">
        <v>20</v>
      </c>
      <c r="E460" s="97"/>
      <c r="F460" s="87"/>
      <c r="G460" s="87"/>
      <c r="H460" s="87"/>
      <c r="I460" s="87"/>
      <c r="J460" s="100"/>
      <c r="K460" s="89" t="s">
        <v>31</v>
      </c>
      <c r="L460" s="90">
        <v>9</v>
      </c>
      <c r="M460" s="91" t="s">
        <v>97</v>
      </c>
      <c r="N460" s="92">
        <v>16</v>
      </c>
      <c r="O460" s="212" t="s">
        <v>207</v>
      </c>
      <c r="P460" s="222"/>
      <c r="Q460" s="319"/>
      <c r="R460" s="93"/>
      <c r="S460" s="93"/>
      <c r="T460" s="94">
        <v>4</v>
      </c>
      <c r="U460" s="94"/>
      <c r="V460" s="90"/>
      <c r="W460" s="89">
        <v>120</v>
      </c>
      <c r="X460" s="92"/>
      <c r="Y460" s="182"/>
      <c r="Z460" s="184"/>
      <c r="AA460" s="309"/>
      <c r="AB460" s="443">
        <v>20</v>
      </c>
      <c r="AC460" s="444"/>
      <c r="AD460" s="444"/>
      <c r="AE460" s="444"/>
      <c r="AF460" s="444"/>
      <c r="AG460" s="444"/>
      <c r="AH460" s="444"/>
      <c r="AI460" s="309"/>
      <c r="AJ460" s="90">
        <v>7</v>
      </c>
      <c r="AK460" s="182"/>
      <c r="AL460" s="184"/>
      <c r="AM460" s="349"/>
      <c r="AN460" s="349"/>
      <c r="AO460" s="306"/>
      <c r="AP460" s="350"/>
      <c r="AQ460" s="490"/>
      <c r="AR460" s="95"/>
      <c r="AS460" s="95"/>
      <c r="AT460" s="95"/>
      <c r="AU460" s="95"/>
      <c r="AV460" s="95"/>
      <c r="AW460" s="95"/>
      <c r="AX460" s="95"/>
      <c r="AY460" s="95"/>
      <c r="AZ460" s="95"/>
      <c r="BA460" s="95"/>
      <c r="BB460" s="95"/>
      <c r="BC460" s="95"/>
      <c r="BD460" s="95"/>
      <c r="BE460" s="95"/>
      <c r="BF460" s="95"/>
      <c r="BG460" s="95"/>
      <c r="BH460" s="95"/>
      <c r="BI460" s="95"/>
      <c r="BJ460" s="95"/>
      <c r="BK460" s="95"/>
      <c r="BL460" s="95"/>
      <c r="BM460" s="95"/>
      <c r="BN460" s="95"/>
      <c r="BO460" s="95"/>
      <c r="BP460" s="95"/>
      <c r="BQ460" s="95"/>
      <c r="BR460" s="95"/>
      <c r="BS460" s="95"/>
      <c r="BT460" s="95"/>
      <c r="BU460" s="95"/>
      <c r="BV460" s="95"/>
      <c r="BW460" s="95"/>
      <c r="BX460" s="95"/>
      <c r="BY460" s="95"/>
      <c r="BZ460" s="95"/>
      <c r="CA460" s="95"/>
      <c r="CB460" s="95"/>
      <c r="CC460" s="95"/>
      <c r="CD460" s="95"/>
      <c r="CE460" s="95"/>
      <c r="CF460" s="95"/>
      <c r="CG460" s="95"/>
      <c r="CH460" s="95"/>
      <c r="CI460" s="95"/>
      <c r="CJ460" s="95"/>
      <c r="CK460" s="95"/>
      <c r="CL460" s="95"/>
      <c r="CM460" s="95"/>
      <c r="CN460" s="95"/>
      <c r="CO460" s="95"/>
      <c r="CP460" s="95"/>
      <c r="CQ460" s="95"/>
      <c r="CR460" s="95"/>
      <c r="CS460" s="95"/>
      <c r="CT460" s="95"/>
      <c r="CU460" s="95"/>
      <c r="CV460" s="95"/>
      <c r="CW460" s="95"/>
      <c r="CX460" s="95"/>
      <c r="CY460" s="95"/>
      <c r="CZ460" s="95"/>
      <c r="DA460" s="95"/>
      <c r="DB460" s="95"/>
      <c r="DC460" s="95"/>
      <c r="DD460" s="95"/>
      <c r="DE460" s="95"/>
      <c r="DF460" s="95"/>
      <c r="DG460" s="95"/>
      <c r="DH460" s="95"/>
      <c r="DI460" s="95"/>
      <c r="DJ460" s="95"/>
      <c r="DK460" s="95"/>
      <c r="DL460" s="95"/>
      <c r="DM460" s="95"/>
      <c r="DN460" s="95"/>
      <c r="DO460" s="95"/>
      <c r="DP460" s="95"/>
      <c r="DQ460" s="95"/>
      <c r="DR460" s="95"/>
      <c r="DS460" s="95"/>
      <c r="DT460" s="95"/>
      <c r="DU460" s="95"/>
      <c r="DV460" s="95"/>
      <c r="DW460" s="95"/>
      <c r="DX460" s="95"/>
      <c r="DY460" s="95"/>
      <c r="DZ460" s="95"/>
      <c r="EA460" s="95"/>
      <c r="EB460" s="95"/>
      <c r="EC460" s="95"/>
      <c r="ED460" s="95"/>
      <c r="EE460" s="95"/>
      <c r="EF460" s="95"/>
      <c r="EG460" s="95"/>
      <c r="EH460" s="95"/>
      <c r="EI460" s="95"/>
      <c r="EJ460" s="95"/>
      <c r="EK460" s="95"/>
      <c r="EL460" s="95"/>
      <c r="EM460" s="95"/>
      <c r="EN460" s="95"/>
      <c r="EO460" s="95"/>
      <c r="EP460" s="95"/>
      <c r="EQ460" s="95"/>
      <c r="ER460" s="95"/>
      <c r="ES460" s="95"/>
      <c r="ET460" s="95"/>
      <c r="EU460" s="95"/>
      <c r="EV460" s="95"/>
      <c r="EW460" s="95"/>
      <c r="EX460" s="95"/>
      <c r="EY460" s="95"/>
      <c r="EZ460" s="95"/>
      <c r="FA460" s="95"/>
      <c r="FB460" s="95"/>
      <c r="FC460" s="95"/>
      <c r="FD460" s="95"/>
      <c r="FE460" s="95"/>
      <c r="FF460" s="95"/>
      <c r="FG460" s="95"/>
      <c r="FH460" s="95"/>
      <c r="FI460" s="95"/>
      <c r="FJ460" s="95"/>
      <c r="FK460" s="95"/>
      <c r="FL460" s="95"/>
      <c r="FM460" s="95"/>
      <c r="FN460" s="95"/>
      <c r="FO460" s="95"/>
      <c r="FP460" s="95"/>
      <c r="FQ460" s="95"/>
      <c r="FR460" s="95"/>
      <c r="FS460" s="95"/>
      <c r="FT460" s="95"/>
      <c r="FU460" s="95"/>
      <c r="FV460" s="95"/>
      <c r="FW460" s="95"/>
      <c r="FX460" s="95"/>
      <c r="FY460" s="95"/>
      <c r="FZ460" s="95"/>
      <c r="GA460" s="95"/>
      <c r="GB460" s="95"/>
      <c r="GC460" s="95"/>
      <c r="GD460" s="95"/>
      <c r="GE460" s="95"/>
      <c r="GF460" s="95"/>
      <c r="GG460" s="95"/>
      <c r="GH460" s="95"/>
      <c r="GI460" s="95"/>
      <c r="GJ460" s="95"/>
      <c r="GK460" s="95"/>
      <c r="GL460" s="95"/>
      <c r="GM460" s="95"/>
      <c r="GN460" s="95"/>
      <c r="GO460" s="95"/>
      <c r="GP460" s="95"/>
      <c r="GQ460" s="95"/>
      <c r="GR460" s="95"/>
      <c r="GS460" s="95"/>
      <c r="GT460" s="95"/>
      <c r="GU460" s="95"/>
      <c r="GV460" s="95"/>
      <c r="GW460" s="95"/>
      <c r="GX460" s="95"/>
      <c r="GY460" s="95"/>
      <c r="GZ460" s="95"/>
      <c r="HA460" s="95"/>
      <c r="HB460" s="95"/>
      <c r="HC460" s="95"/>
      <c r="HD460" s="95"/>
      <c r="HE460" s="95"/>
      <c r="HF460" s="95"/>
      <c r="HG460" s="95"/>
      <c r="HH460" s="95"/>
      <c r="HI460" s="95"/>
      <c r="HJ460" s="95"/>
      <c r="HK460" s="95"/>
      <c r="HL460" s="95"/>
      <c r="HM460" s="95"/>
      <c r="HN460" s="95"/>
      <c r="HO460" s="95"/>
      <c r="HP460" s="95"/>
      <c r="HQ460" s="95"/>
      <c r="HR460" s="95"/>
      <c r="HS460" s="95"/>
      <c r="HT460" s="95"/>
      <c r="HU460" s="95"/>
      <c r="HV460" s="95"/>
      <c r="HW460" s="95"/>
      <c r="HX460" s="95"/>
      <c r="HY460" s="95"/>
      <c r="HZ460" s="95"/>
    </row>
    <row r="461" spans="1:234" s="95" customFormat="1" ht="10.5" customHeight="1">
      <c r="A461" s="463" t="s">
        <v>63</v>
      </c>
      <c r="B461" s="465">
        <f>B459+1</f>
        <v>38857</v>
      </c>
      <c r="C461" s="293">
        <f>SUM(D461:J462)</f>
        <v>151</v>
      </c>
      <c r="D461" s="284">
        <v>15</v>
      </c>
      <c r="E461" s="80"/>
      <c r="F461" s="80">
        <v>106</v>
      </c>
      <c r="G461" s="80">
        <v>30</v>
      </c>
      <c r="H461" s="80"/>
      <c r="I461" s="80"/>
      <c r="J461" s="81"/>
      <c r="K461" s="28" t="s">
        <v>124</v>
      </c>
      <c r="L461" s="30">
        <v>9</v>
      </c>
      <c r="M461" s="82" t="s">
        <v>100</v>
      </c>
      <c r="N461" s="83">
        <v>11</v>
      </c>
      <c r="O461" s="211" t="s">
        <v>465</v>
      </c>
      <c r="P461" s="221"/>
      <c r="Q461" s="318">
        <f>SUM(R461:R462,T461:T462)+SUM(S461:S462)*1.5+SUM(U461:U462)/3+SUM(V461:V462)*0.6</f>
        <v>37</v>
      </c>
      <c r="R461" s="70"/>
      <c r="S461" s="70">
        <v>22</v>
      </c>
      <c r="T461" s="29">
        <v>4</v>
      </c>
      <c r="U461" s="29"/>
      <c r="V461" s="30"/>
      <c r="W461" s="28">
        <v>168</v>
      </c>
      <c r="X461" s="83">
        <v>181</v>
      </c>
      <c r="Y461" s="140"/>
      <c r="Z461" s="185">
        <v>22.3</v>
      </c>
      <c r="AA461" s="34"/>
      <c r="AB461" s="32">
        <v>15</v>
      </c>
      <c r="AC461" s="33">
        <v>136</v>
      </c>
      <c r="AD461" s="33"/>
      <c r="AE461" s="33"/>
      <c r="AF461" s="33"/>
      <c r="AG461" s="33"/>
      <c r="AH461" s="33"/>
      <c r="AI461" s="34"/>
      <c r="AJ461" s="30"/>
      <c r="AK461" s="180" t="s">
        <v>99</v>
      </c>
      <c r="AL461" s="185"/>
      <c r="AM461" s="33"/>
      <c r="AN461" s="33"/>
      <c r="AO461" s="34"/>
      <c r="AP461" s="352"/>
      <c r="AQ461" s="491" t="s">
        <v>464</v>
      </c>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BP461" s="59"/>
      <c r="BQ461" s="59"/>
      <c r="BR461" s="59"/>
      <c r="BS461" s="59"/>
      <c r="BT461" s="59"/>
      <c r="BU461" s="59"/>
      <c r="BV461" s="59"/>
      <c r="BW461" s="59"/>
      <c r="BX461" s="59"/>
      <c r="BY461" s="59"/>
      <c r="BZ461" s="59"/>
      <c r="CA461" s="59"/>
      <c r="CB461" s="59"/>
      <c r="CC461" s="59"/>
      <c r="CD461" s="59"/>
      <c r="CE461" s="59"/>
      <c r="CF461" s="59"/>
      <c r="CG461" s="59"/>
      <c r="CH461" s="59"/>
      <c r="CI461" s="59"/>
      <c r="CJ461" s="59"/>
      <c r="CK461" s="59"/>
      <c r="CL461" s="59"/>
      <c r="CM461" s="59"/>
      <c r="CN461" s="59"/>
      <c r="CO461" s="59"/>
      <c r="CP461" s="59"/>
      <c r="CQ461" s="59"/>
      <c r="CR461" s="59"/>
      <c r="CS461" s="59"/>
      <c r="CT461" s="59"/>
      <c r="CU461" s="59"/>
      <c r="CV461" s="59"/>
      <c r="CW461" s="59"/>
      <c r="CX461" s="59"/>
      <c r="CY461" s="59"/>
      <c r="CZ461" s="59"/>
      <c r="DA461" s="59"/>
      <c r="DB461" s="59"/>
      <c r="DC461" s="59"/>
      <c r="DD461" s="59"/>
      <c r="DE461" s="59"/>
      <c r="DF461" s="59"/>
      <c r="DG461" s="59"/>
      <c r="DH461" s="59"/>
      <c r="DI461" s="59"/>
      <c r="DJ461" s="59"/>
      <c r="DK461" s="59"/>
      <c r="DL461" s="59"/>
      <c r="DM461" s="59"/>
      <c r="DN461" s="59"/>
      <c r="DO461" s="59"/>
      <c r="DP461" s="59"/>
      <c r="DQ461" s="59"/>
      <c r="DR461" s="59"/>
      <c r="DS461" s="59"/>
      <c r="DT461" s="59"/>
      <c r="DU461" s="59"/>
      <c r="DV461" s="59"/>
      <c r="DW461" s="59"/>
      <c r="DX461" s="59"/>
      <c r="DY461" s="59"/>
      <c r="DZ461" s="59"/>
      <c r="EA461" s="59"/>
      <c r="EB461" s="59"/>
      <c r="EC461" s="59"/>
      <c r="ED461" s="59"/>
      <c r="EE461" s="59"/>
      <c r="EF461" s="59"/>
      <c r="EG461" s="59"/>
      <c r="EH461" s="59"/>
      <c r="EI461" s="59"/>
      <c r="EJ461" s="59"/>
      <c r="EK461" s="59"/>
      <c r="EL461" s="59"/>
      <c r="EM461" s="59"/>
      <c r="EN461" s="59"/>
      <c r="EO461" s="59"/>
      <c r="EP461" s="59"/>
      <c r="EQ461" s="59"/>
      <c r="ER461" s="59"/>
      <c r="ES461" s="59"/>
      <c r="ET461" s="59"/>
      <c r="EU461" s="59"/>
      <c r="EV461" s="59"/>
      <c r="EW461" s="59"/>
      <c r="EX461" s="59"/>
      <c r="EY461" s="59"/>
      <c r="EZ461" s="59"/>
      <c r="FA461" s="59"/>
      <c r="FB461" s="59"/>
      <c r="FC461" s="59"/>
      <c r="FD461" s="59"/>
      <c r="FE461" s="59"/>
      <c r="FF461" s="59"/>
      <c r="FG461" s="59"/>
      <c r="FH461" s="59"/>
      <c r="FI461" s="59"/>
      <c r="FJ461" s="59"/>
      <c r="FK461" s="59"/>
      <c r="FL461" s="59"/>
      <c r="FM461" s="59"/>
      <c r="FN461" s="59"/>
      <c r="FO461" s="59"/>
      <c r="FP461" s="59"/>
      <c r="FQ461" s="59"/>
      <c r="FR461" s="59"/>
      <c r="FS461" s="59"/>
      <c r="FT461" s="59"/>
      <c r="FU461" s="59"/>
      <c r="FV461" s="59"/>
      <c r="FW461" s="59"/>
      <c r="FX461" s="59"/>
      <c r="FY461" s="59"/>
      <c r="FZ461" s="59"/>
      <c r="GA461" s="59"/>
      <c r="GB461" s="59"/>
      <c r="GC461" s="59"/>
      <c r="GD461" s="59"/>
      <c r="GE461" s="59"/>
      <c r="GF461" s="59"/>
      <c r="GG461" s="59"/>
      <c r="GH461" s="59"/>
      <c r="GI461" s="59"/>
      <c r="GJ461" s="59"/>
      <c r="GK461" s="59"/>
      <c r="GL461" s="59"/>
      <c r="GM461" s="59"/>
      <c r="GN461" s="59"/>
      <c r="GO461" s="59"/>
      <c r="GP461" s="59"/>
      <c r="GQ461" s="59"/>
      <c r="GR461" s="59"/>
      <c r="GS461" s="59"/>
      <c r="GT461" s="59"/>
      <c r="GU461" s="59"/>
      <c r="GV461" s="59"/>
      <c r="GW461" s="59"/>
      <c r="GX461" s="59"/>
      <c r="GY461" s="59"/>
      <c r="GZ461" s="59"/>
      <c r="HA461" s="59"/>
      <c r="HB461" s="59"/>
      <c r="HC461" s="59"/>
      <c r="HD461" s="59"/>
      <c r="HE461" s="59"/>
      <c r="HF461" s="59"/>
      <c r="HG461" s="59"/>
      <c r="HH461" s="59"/>
      <c r="HI461" s="59"/>
      <c r="HJ461" s="59"/>
      <c r="HK461" s="59"/>
      <c r="HL461" s="59"/>
      <c r="HM461" s="59"/>
      <c r="HN461" s="59"/>
      <c r="HO461" s="59"/>
      <c r="HP461" s="59"/>
      <c r="HQ461" s="59"/>
      <c r="HR461" s="59"/>
      <c r="HS461" s="59"/>
      <c r="HT461" s="59"/>
      <c r="HU461" s="59"/>
      <c r="HV461" s="59"/>
      <c r="HW461" s="59"/>
      <c r="HX461" s="59"/>
      <c r="HY461" s="59"/>
      <c r="HZ461" s="59"/>
    </row>
    <row r="462" spans="1:234" ht="10.5" customHeight="1">
      <c r="A462" s="467"/>
      <c r="B462" s="468"/>
      <c r="C462" s="294"/>
      <c r="D462" s="283"/>
      <c r="E462" s="87"/>
      <c r="F462" s="87"/>
      <c r="G462" s="87"/>
      <c r="H462" s="87"/>
      <c r="I462" s="87"/>
      <c r="J462" s="88"/>
      <c r="K462" s="89"/>
      <c r="L462" s="90"/>
      <c r="M462" s="91"/>
      <c r="N462" s="92"/>
      <c r="O462" s="212"/>
      <c r="P462" s="222"/>
      <c r="Q462" s="319"/>
      <c r="R462" s="93"/>
      <c r="S462" s="93"/>
      <c r="T462" s="94"/>
      <c r="U462" s="94"/>
      <c r="V462" s="90"/>
      <c r="W462" s="89"/>
      <c r="X462" s="92"/>
      <c r="Y462" s="182"/>
      <c r="Z462" s="184"/>
      <c r="AA462" s="306"/>
      <c r="AB462" s="442"/>
      <c r="AC462" s="349"/>
      <c r="AD462" s="349"/>
      <c r="AE462" s="349"/>
      <c r="AF462" s="349"/>
      <c r="AG462" s="349"/>
      <c r="AH462" s="349"/>
      <c r="AI462" s="306"/>
      <c r="AJ462" s="90">
        <v>7</v>
      </c>
      <c r="AK462" s="183"/>
      <c r="AL462" s="184"/>
      <c r="AM462" s="349"/>
      <c r="AN462" s="349"/>
      <c r="AO462" s="306"/>
      <c r="AP462" s="350">
        <v>3</v>
      </c>
      <c r="AQ462" s="490"/>
      <c r="AR462" s="95"/>
      <c r="AS462" s="95"/>
      <c r="AT462" s="95"/>
      <c r="AU462" s="95"/>
      <c r="AV462" s="95"/>
      <c r="AW462" s="95"/>
      <c r="AX462" s="95"/>
      <c r="AY462" s="95"/>
      <c r="AZ462" s="95"/>
      <c r="BA462" s="95"/>
      <c r="BB462" s="95"/>
      <c r="BC462" s="95"/>
      <c r="BD462" s="95"/>
      <c r="BE462" s="95"/>
      <c r="BF462" s="95"/>
      <c r="BG462" s="95"/>
      <c r="BH462" s="95"/>
      <c r="BI462" s="95"/>
      <c r="BJ462" s="95"/>
      <c r="BK462" s="95"/>
      <c r="BL462" s="95"/>
      <c r="BM462" s="95"/>
      <c r="BN462" s="95"/>
      <c r="BO462" s="95"/>
      <c r="BP462" s="95"/>
      <c r="BQ462" s="95"/>
      <c r="BR462" s="95"/>
      <c r="BS462" s="95"/>
      <c r="BT462" s="95"/>
      <c r="BU462" s="95"/>
      <c r="BV462" s="95"/>
      <c r="BW462" s="95"/>
      <c r="BX462" s="95"/>
      <c r="BY462" s="95"/>
      <c r="BZ462" s="95"/>
      <c r="CA462" s="95"/>
      <c r="CB462" s="95"/>
      <c r="CC462" s="95"/>
      <c r="CD462" s="95"/>
      <c r="CE462" s="95"/>
      <c r="CF462" s="95"/>
      <c r="CG462" s="95"/>
      <c r="CH462" s="95"/>
      <c r="CI462" s="95"/>
      <c r="CJ462" s="95"/>
      <c r="CK462" s="95"/>
      <c r="CL462" s="95"/>
      <c r="CM462" s="95"/>
      <c r="CN462" s="95"/>
      <c r="CO462" s="95"/>
      <c r="CP462" s="95"/>
      <c r="CQ462" s="95"/>
      <c r="CR462" s="95"/>
      <c r="CS462" s="95"/>
      <c r="CT462" s="95"/>
      <c r="CU462" s="95"/>
      <c r="CV462" s="95"/>
      <c r="CW462" s="95"/>
      <c r="CX462" s="95"/>
      <c r="CY462" s="95"/>
      <c r="CZ462" s="95"/>
      <c r="DA462" s="95"/>
      <c r="DB462" s="95"/>
      <c r="DC462" s="95"/>
      <c r="DD462" s="95"/>
      <c r="DE462" s="95"/>
      <c r="DF462" s="95"/>
      <c r="DG462" s="95"/>
      <c r="DH462" s="95"/>
      <c r="DI462" s="95"/>
      <c r="DJ462" s="95"/>
      <c r="DK462" s="95"/>
      <c r="DL462" s="95"/>
      <c r="DM462" s="95"/>
      <c r="DN462" s="95"/>
      <c r="DO462" s="95"/>
      <c r="DP462" s="95"/>
      <c r="DQ462" s="95"/>
      <c r="DR462" s="95"/>
      <c r="DS462" s="95"/>
      <c r="DT462" s="95"/>
      <c r="DU462" s="95"/>
      <c r="DV462" s="95"/>
      <c r="DW462" s="95"/>
      <c r="DX462" s="95"/>
      <c r="DY462" s="95"/>
      <c r="DZ462" s="95"/>
      <c r="EA462" s="95"/>
      <c r="EB462" s="95"/>
      <c r="EC462" s="95"/>
      <c r="ED462" s="95"/>
      <c r="EE462" s="95"/>
      <c r="EF462" s="95"/>
      <c r="EG462" s="95"/>
      <c r="EH462" s="95"/>
      <c r="EI462" s="95"/>
      <c r="EJ462" s="95"/>
      <c r="EK462" s="95"/>
      <c r="EL462" s="95"/>
      <c r="EM462" s="95"/>
      <c r="EN462" s="95"/>
      <c r="EO462" s="95"/>
      <c r="EP462" s="95"/>
      <c r="EQ462" s="95"/>
      <c r="ER462" s="95"/>
      <c r="ES462" s="95"/>
      <c r="ET462" s="95"/>
      <c r="EU462" s="95"/>
      <c r="EV462" s="95"/>
      <c r="EW462" s="95"/>
      <c r="EX462" s="95"/>
      <c r="EY462" s="95"/>
      <c r="EZ462" s="95"/>
      <c r="FA462" s="95"/>
      <c r="FB462" s="95"/>
      <c r="FC462" s="95"/>
      <c r="FD462" s="95"/>
      <c r="FE462" s="95"/>
      <c r="FF462" s="95"/>
      <c r="FG462" s="95"/>
      <c r="FH462" s="95"/>
      <c r="FI462" s="95"/>
      <c r="FJ462" s="95"/>
      <c r="FK462" s="95"/>
      <c r="FL462" s="95"/>
      <c r="FM462" s="95"/>
      <c r="FN462" s="95"/>
      <c r="FO462" s="95"/>
      <c r="FP462" s="95"/>
      <c r="FQ462" s="95"/>
      <c r="FR462" s="95"/>
      <c r="FS462" s="95"/>
      <c r="FT462" s="95"/>
      <c r="FU462" s="95"/>
      <c r="FV462" s="95"/>
      <c r="FW462" s="95"/>
      <c r="FX462" s="95"/>
      <c r="FY462" s="95"/>
      <c r="FZ462" s="95"/>
      <c r="GA462" s="95"/>
      <c r="GB462" s="95"/>
      <c r="GC462" s="95"/>
      <c r="GD462" s="95"/>
      <c r="GE462" s="95"/>
      <c r="GF462" s="95"/>
      <c r="GG462" s="95"/>
      <c r="GH462" s="95"/>
      <c r="GI462" s="95"/>
      <c r="GJ462" s="95"/>
      <c r="GK462" s="95"/>
      <c r="GL462" s="95"/>
      <c r="GM462" s="95"/>
      <c r="GN462" s="95"/>
      <c r="GO462" s="95"/>
      <c r="GP462" s="95"/>
      <c r="GQ462" s="95"/>
      <c r="GR462" s="95"/>
      <c r="GS462" s="95"/>
      <c r="GT462" s="95"/>
      <c r="GU462" s="95"/>
      <c r="GV462" s="95"/>
      <c r="GW462" s="95"/>
      <c r="GX462" s="95"/>
      <c r="GY462" s="95"/>
      <c r="GZ462" s="95"/>
      <c r="HA462" s="95"/>
      <c r="HB462" s="95"/>
      <c r="HC462" s="95"/>
      <c r="HD462" s="95"/>
      <c r="HE462" s="95"/>
      <c r="HF462" s="95"/>
      <c r="HG462" s="95"/>
      <c r="HH462" s="95"/>
      <c r="HI462" s="95"/>
      <c r="HJ462" s="95"/>
      <c r="HK462" s="95"/>
      <c r="HL462" s="95"/>
      <c r="HM462" s="95"/>
      <c r="HN462" s="95"/>
      <c r="HO462" s="95"/>
      <c r="HP462" s="95"/>
      <c r="HQ462" s="95"/>
      <c r="HR462" s="95"/>
      <c r="HS462" s="95"/>
      <c r="HT462" s="95"/>
      <c r="HU462" s="95"/>
      <c r="HV462" s="95"/>
      <c r="HW462" s="95"/>
      <c r="HX462" s="95"/>
      <c r="HY462" s="95"/>
      <c r="HZ462" s="95"/>
    </row>
    <row r="463" spans="1:234" s="95" customFormat="1" ht="10.5" customHeight="1">
      <c r="A463" s="463" t="s">
        <v>64</v>
      </c>
      <c r="B463" s="465">
        <f>B461+1</f>
        <v>38858</v>
      </c>
      <c r="C463" s="293">
        <f>SUM(D463:J464)</f>
        <v>0</v>
      </c>
      <c r="D463" s="285"/>
      <c r="E463" s="96"/>
      <c r="F463" s="80"/>
      <c r="G463" s="80"/>
      <c r="H463" s="80"/>
      <c r="I463" s="80"/>
      <c r="J463" s="98"/>
      <c r="K463" s="28"/>
      <c r="L463" s="99"/>
      <c r="M463" s="82"/>
      <c r="N463" s="83"/>
      <c r="O463" s="213"/>
      <c r="P463" s="221"/>
      <c r="Q463" s="320">
        <f>SUM(R463:R464,T463:T464)+SUM(S463:S464)*1.5+SUM(U463:U464)/3+SUM(V463:V464)*0.6</f>
        <v>0</v>
      </c>
      <c r="R463" s="70"/>
      <c r="S463" s="70"/>
      <c r="T463" s="29"/>
      <c r="U463" s="29"/>
      <c r="V463" s="30"/>
      <c r="W463" s="28"/>
      <c r="X463" s="83"/>
      <c r="Y463" s="140"/>
      <c r="Z463" s="185"/>
      <c r="AA463" s="34"/>
      <c r="AB463" s="32"/>
      <c r="AC463" s="33"/>
      <c r="AD463" s="33"/>
      <c r="AE463" s="33"/>
      <c r="AF463" s="33"/>
      <c r="AG463" s="33"/>
      <c r="AH463" s="33"/>
      <c r="AI463" s="34"/>
      <c r="AJ463" s="30"/>
      <c r="AK463" s="180">
        <v>58</v>
      </c>
      <c r="AL463" s="185">
        <v>68</v>
      </c>
      <c r="AM463" s="33">
        <v>68</v>
      </c>
      <c r="AN463" s="351">
        <v>66</v>
      </c>
      <c r="AO463" s="34">
        <f>AN463-AK463</f>
        <v>8</v>
      </c>
      <c r="AP463" s="352"/>
      <c r="AQ463" s="491"/>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c r="CM463" s="59"/>
      <c r="CN463" s="59"/>
      <c r="CO463" s="59"/>
      <c r="CP463" s="59"/>
      <c r="CQ463" s="59"/>
      <c r="CR463" s="59"/>
      <c r="CS463" s="59"/>
      <c r="CT463" s="59"/>
      <c r="CU463" s="59"/>
      <c r="CV463" s="59"/>
      <c r="CW463" s="59"/>
      <c r="CX463" s="59"/>
      <c r="CY463" s="59"/>
      <c r="CZ463" s="59"/>
      <c r="DA463" s="59"/>
      <c r="DB463" s="59"/>
      <c r="DC463" s="59"/>
      <c r="DD463" s="59"/>
      <c r="DE463" s="59"/>
      <c r="DF463" s="59"/>
      <c r="DG463" s="59"/>
      <c r="DH463" s="59"/>
      <c r="DI463" s="59"/>
      <c r="DJ463" s="59"/>
      <c r="DK463" s="59"/>
      <c r="DL463" s="59"/>
      <c r="DM463" s="59"/>
      <c r="DN463" s="59"/>
      <c r="DO463" s="59"/>
      <c r="DP463" s="59"/>
      <c r="DQ463" s="59"/>
      <c r="DR463" s="59"/>
      <c r="DS463" s="59"/>
      <c r="DT463" s="59"/>
      <c r="DU463" s="59"/>
      <c r="DV463" s="59"/>
      <c r="DW463" s="59"/>
      <c r="DX463" s="59"/>
      <c r="DY463" s="59"/>
      <c r="DZ463" s="59"/>
      <c r="EA463" s="59"/>
      <c r="EB463" s="59"/>
      <c r="EC463" s="59"/>
      <c r="ED463" s="59"/>
      <c r="EE463" s="59"/>
      <c r="EF463" s="59"/>
      <c r="EG463" s="59"/>
      <c r="EH463" s="59"/>
      <c r="EI463" s="59"/>
      <c r="EJ463" s="59"/>
      <c r="EK463" s="59"/>
      <c r="EL463" s="59"/>
      <c r="EM463" s="59"/>
      <c r="EN463" s="59"/>
      <c r="EO463" s="59"/>
      <c r="EP463" s="59"/>
      <c r="EQ463" s="59"/>
      <c r="ER463" s="59"/>
      <c r="ES463" s="59"/>
      <c r="ET463" s="59"/>
      <c r="EU463" s="59"/>
      <c r="EV463" s="59"/>
      <c r="EW463" s="59"/>
      <c r="EX463" s="59"/>
      <c r="EY463" s="59"/>
      <c r="EZ463" s="59"/>
      <c r="FA463" s="59"/>
      <c r="FB463" s="59"/>
      <c r="FC463" s="59"/>
      <c r="FD463" s="59"/>
      <c r="FE463" s="59"/>
      <c r="FF463" s="59"/>
      <c r="FG463" s="59"/>
      <c r="FH463" s="59"/>
      <c r="FI463" s="59"/>
      <c r="FJ463" s="59"/>
      <c r="FK463" s="59"/>
      <c r="FL463" s="59"/>
      <c r="FM463" s="59"/>
      <c r="FN463" s="59"/>
      <c r="FO463" s="59"/>
      <c r="FP463" s="59"/>
      <c r="FQ463" s="59"/>
      <c r="FR463" s="59"/>
      <c r="FS463" s="59"/>
      <c r="FT463" s="59"/>
      <c r="FU463" s="59"/>
      <c r="FV463" s="59"/>
      <c r="FW463" s="59"/>
      <c r="FX463" s="59"/>
      <c r="FY463" s="59"/>
      <c r="FZ463" s="59"/>
      <c r="GA463" s="59"/>
      <c r="GB463" s="59"/>
      <c r="GC463" s="59"/>
      <c r="GD463" s="59"/>
      <c r="GE463" s="59"/>
      <c r="GF463" s="59"/>
      <c r="GG463" s="59"/>
      <c r="GH463" s="59"/>
      <c r="GI463" s="59"/>
      <c r="GJ463" s="59"/>
      <c r="GK463" s="59"/>
      <c r="GL463" s="59"/>
      <c r="GM463" s="59"/>
      <c r="GN463" s="59"/>
      <c r="GO463" s="59"/>
      <c r="GP463" s="59"/>
      <c r="GQ463" s="59"/>
      <c r="GR463" s="59"/>
      <c r="GS463" s="59"/>
      <c r="GT463" s="59"/>
      <c r="GU463" s="59"/>
      <c r="GV463" s="59"/>
      <c r="GW463" s="59"/>
      <c r="GX463" s="59"/>
      <c r="GY463" s="59"/>
      <c r="GZ463" s="59"/>
      <c r="HA463" s="59"/>
      <c r="HB463" s="59"/>
      <c r="HC463" s="59"/>
      <c r="HD463" s="59"/>
      <c r="HE463" s="59"/>
      <c r="HF463" s="59"/>
      <c r="HG463" s="59"/>
      <c r="HH463" s="59"/>
      <c r="HI463" s="59"/>
      <c r="HJ463" s="59"/>
      <c r="HK463" s="59"/>
      <c r="HL463" s="59"/>
      <c r="HM463" s="59"/>
      <c r="HN463" s="59"/>
      <c r="HO463" s="59"/>
      <c r="HP463" s="59"/>
      <c r="HQ463" s="59"/>
      <c r="HR463" s="59"/>
      <c r="HS463" s="59"/>
      <c r="HT463" s="59"/>
      <c r="HU463" s="59"/>
      <c r="HV463" s="59"/>
      <c r="HW463" s="59"/>
      <c r="HX463" s="59"/>
      <c r="HY463" s="59"/>
      <c r="HZ463" s="59"/>
    </row>
    <row r="464" spans="1:43" ht="10.5" customHeight="1" thickBot="1">
      <c r="A464" s="464"/>
      <c r="B464" s="466"/>
      <c r="C464" s="296"/>
      <c r="D464" s="285"/>
      <c r="E464" s="96"/>
      <c r="J464" s="98"/>
      <c r="L464" s="99"/>
      <c r="Q464" s="318"/>
      <c r="AJ464" s="30">
        <v>8</v>
      </c>
      <c r="AQ464" s="492"/>
    </row>
    <row r="465" spans="1:234" ht="10.5" customHeight="1" thickBot="1">
      <c r="A465" s="471">
        <f>IF(A449=52,1,A449+1)</f>
        <v>20</v>
      </c>
      <c r="B465" s="472"/>
      <c r="C465" s="299">
        <f>(C466/60-ROUNDDOWN(C466/60,0))/100*60+ROUNDDOWN(C466/60,0)</f>
        <v>7.37</v>
      </c>
      <c r="D465" s="300">
        <f>(D466/60-ROUNDDOWN(D466/60,0))/100*60+ROUNDDOWN(D466/60,0)</f>
        <v>4.57</v>
      </c>
      <c r="E465" s="301">
        <f aca="true" t="shared" si="142" ref="E465:J465">(E466/60-ROUNDDOWN(E466/60,0))/100*60+ROUNDDOWN(E466/60,0)</f>
        <v>0.14</v>
      </c>
      <c r="F465" s="301">
        <f t="shared" si="142"/>
        <v>1.46</v>
      </c>
      <c r="G465" s="301">
        <f t="shared" si="142"/>
        <v>0.3</v>
      </c>
      <c r="H465" s="301">
        <f t="shared" si="142"/>
        <v>0.02</v>
      </c>
      <c r="I465" s="301">
        <f t="shared" si="142"/>
        <v>0.08</v>
      </c>
      <c r="J465" s="301">
        <f t="shared" si="142"/>
        <v>0</v>
      </c>
      <c r="K465" s="226"/>
      <c r="L465" s="227">
        <f>2*COUNTA(L451:L464)-COUNT(L451:L464)</f>
        <v>7</v>
      </c>
      <c r="M465" s="228"/>
      <c r="N465" s="229"/>
      <c r="O465" s="475"/>
      <c r="P465" s="476"/>
      <c r="Q465" s="321">
        <f aca="true" t="shared" si="143" ref="Q465:V465">SUM(Q451:Q464)</f>
        <v>96</v>
      </c>
      <c r="R465" s="230">
        <f t="shared" si="143"/>
        <v>0</v>
      </c>
      <c r="S465" s="230">
        <f t="shared" si="143"/>
        <v>30</v>
      </c>
      <c r="T465" s="230">
        <f t="shared" si="143"/>
        <v>51</v>
      </c>
      <c r="U465" s="230">
        <f t="shared" si="143"/>
        <v>0</v>
      </c>
      <c r="V465" s="230">
        <f t="shared" si="143"/>
        <v>0</v>
      </c>
      <c r="W465" s="226"/>
      <c r="X465" s="229"/>
      <c r="Y465" s="231"/>
      <c r="Z465" s="312">
        <f>COUNT(Z451:Z464)</f>
        <v>1</v>
      </c>
      <c r="AA465" s="313">
        <f>COUNT(AA451:AA464)</f>
        <v>1</v>
      </c>
      <c r="AB465" s="300">
        <f aca="true" t="shared" si="144" ref="AB465:AI465">(AB466/60-ROUNDDOWN(AB466/60,0))/100*60+ROUNDDOWN(AB466/60,0)</f>
        <v>4.17</v>
      </c>
      <c r="AC465" s="300">
        <f t="shared" si="144"/>
        <v>3.2</v>
      </c>
      <c r="AD465" s="300">
        <f t="shared" si="144"/>
        <v>0</v>
      </c>
      <c r="AE465" s="300">
        <f t="shared" si="144"/>
        <v>0</v>
      </c>
      <c r="AF465" s="300">
        <f t="shared" si="144"/>
        <v>0</v>
      </c>
      <c r="AG465" s="300">
        <f t="shared" si="144"/>
        <v>0</v>
      </c>
      <c r="AH465" s="300">
        <f t="shared" si="144"/>
        <v>0</v>
      </c>
      <c r="AI465" s="448">
        <f t="shared" si="144"/>
        <v>0</v>
      </c>
      <c r="AJ465" s="317">
        <f>IF(COUNT(AJ451:AJ464)=0,0,SUM(AJ451:AJ464)/COUNTA(AK453:AK464,AK467:AK468))</f>
        <v>7.714285714285714</v>
      </c>
      <c r="AK465" s="231">
        <f>IF(COUNT(AK451:AK464)=0,"",AVERAGE(AK451:AK464))</f>
        <v>49</v>
      </c>
      <c r="AL465" s="231">
        <f>IF(COUNT(AL451:AL464)=0,"",AVERAGE(AL451:AL464))</f>
        <v>64.83333333333333</v>
      </c>
      <c r="AM465" s="231">
        <f>IF(COUNT(AM451:AM464)=0,"",AVERAGE(AM451:AM464))</f>
        <v>62</v>
      </c>
      <c r="AN465" s="231">
        <f>IF(COUNT(AN451:AN464)=0,"",AVERAGE(AN451:AN464))</f>
        <v>61.833333333333336</v>
      </c>
      <c r="AO465" s="231">
        <f>IF(COUNT(AO451:AO464)=0,"",AVERAGE(AO451:AO464))</f>
        <v>12.833333333333334</v>
      </c>
      <c r="AP465" s="342">
        <f>SUM(AP451:AP464)</f>
        <v>3</v>
      </c>
      <c r="AQ465" s="367"/>
      <c r="AR465" s="232"/>
      <c r="AS465" s="232"/>
      <c r="AT465" s="232"/>
      <c r="AU465" s="232"/>
      <c r="AV465" s="232"/>
      <c r="AW465" s="232"/>
      <c r="AX465" s="232"/>
      <c r="AY465" s="232"/>
      <c r="AZ465" s="232"/>
      <c r="BA465" s="232"/>
      <c r="BB465" s="232"/>
      <c r="BC465" s="232"/>
      <c r="BD465" s="232"/>
      <c r="BE465" s="232"/>
      <c r="BF465" s="232"/>
      <c r="BG465" s="232"/>
      <c r="BH465" s="232"/>
      <c r="BI465" s="232"/>
      <c r="BJ465" s="232"/>
      <c r="BK465" s="232"/>
      <c r="BL465" s="232"/>
      <c r="BM465" s="232"/>
      <c r="BN465" s="232"/>
      <c r="BO465" s="232"/>
      <c r="BP465" s="232"/>
      <c r="BQ465" s="232"/>
      <c r="BR465" s="232"/>
      <c r="BS465" s="232"/>
      <c r="BT465" s="232"/>
      <c r="BU465" s="232"/>
      <c r="BV465" s="232"/>
      <c r="BW465" s="232"/>
      <c r="BX465" s="232"/>
      <c r="BY465" s="232"/>
      <c r="BZ465" s="232"/>
      <c r="CA465" s="232"/>
      <c r="CB465" s="232"/>
      <c r="CC465" s="232"/>
      <c r="CD465" s="232"/>
      <c r="CE465" s="232"/>
      <c r="CF465" s="232"/>
      <c r="CG465" s="232"/>
      <c r="CH465" s="232"/>
      <c r="CI465" s="232"/>
      <c r="CJ465" s="232"/>
      <c r="CK465" s="232"/>
      <c r="CL465" s="232"/>
      <c r="CM465" s="232"/>
      <c r="CN465" s="232"/>
      <c r="CO465" s="232"/>
      <c r="CP465" s="232"/>
      <c r="CQ465" s="232"/>
      <c r="CR465" s="232"/>
      <c r="CS465" s="232"/>
      <c r="CT465" s="232"/>
      <c r="CU465" s="232"/>
      <c r="CV465" s="232"/>
      <c r="CW465" s="232"/>
      <c r="CX465" s="232"/>
      <c r="CY465" s="232"/>
      <c r="CZ465" s="232"/>
      <c r="DA465" s="232"/>
      <c r="DB465" s="232"/>
      <c r="DC465" s="232"/>
      <c r="DD465" s="232"/>
      <c r="DE465" s="232"/>
      <c r="DF465" s="232"/>
      <c r="DG465" s="232"/>
      <c r="DH465" s="232"/>
      <c r="DI465" s="232"/>
      <c r="DJ465" s="232"/>
      <c r="DK465" s="232"/>
      <c r="DL465" s="232"/>
      <c r="DM465" s="232"/>
      <c r="DN465" s="232"/>
      <c r="DO465" s="232"/>
      <c r="DP465" s="232"/>
      <c r="DQ465" s="232"/>
      <c r="DR465" s="232"/>
      <c r="DS465" s="232"/>
      <c r="DT465" s="232"/>
      <c r="DU465" s="232"/>
      <c r="DV465" s="232"/>
      <c r="DW465" s="232"/>
      <c r="DX465" s="232"/>
      <c r="DY465" s="232"/>
      <c r="DZ465" s="232"/>
      <c r="EA465" s="232"/>
      <c r="EB465" s="232"/>
      <c r="EC465" s="232"/>
      <c r="ED465" s="232"/>
      <c r="EE465" s="232"/>
      <c r="EF465" s="232"/>
      <c r="EG465" s="232"/>
      <c r="EH465" s="232"/>
      <c r="EI465" s="232"/>
      <c r="EJ465" s="232"/>
      <c r="EK465" s="232"/>
      <c r="EL465" s="232"/>
      <c r="EM465" s="232"/>
      <c r="EN465" s="232"/>
      <c r="EO465" s="232"/>
      <c r="EP465" s="232"/>
      <c r="EQ465" s="232"/>
      <c r="ER465" s="232"/>
      <c r="ES465" s="232"/>
      <c r="ET465" s="232"/>
      <c r="EU465" s="232"/>
      <c r="EV465" s="232"/>
      <c r="EW465" s="232"/>
      <c r="EX465" s="232"/>
      <c r="EY465" s="232"/>
      <c r="EZ465" s="232"/>
      <c r="FA465" s="232"/>
      <c r="FB465" s="232"/>
      <c r="FC465" s="232"/>
      <c r="FD465" s="232"/>
      <c r="FE465" s="232"/>
      <c r="FF465" s="232"/>
      <c r="FG465" s="232"/>
      <c r="FH465" s="232"/>
      <c r="FI465" s="232"/>
      <c r="FJ465" s="232"/>
      <c r="FK465" s="232"/>
      <c r="FL465" s="232"/>
      <c r="FM465" s="232"/>
      <c r="FN465" s="232"/>
      <c r="FO465" s="232"/>
      <c r="FP465" s="232"/>
      <c r="FQ465" s="232"/>
      <c r="FR465" s="232"/>
      <c r="FS465" s="232"/>
      <c r="FT465" s="232"/>
      <c r="FU465" s="232"/>
      <c r="FV465" s="232"/>
      <c r="FW465" s="232"/>
      <c r="FX465" s="232"/>
      <c r="FY465" s="232"/>
      <c r="FZ465" s="232"/>
      <c r="GA465" s="232"/>
      <c r="GB465" s="232"/>
      <c r="GC465" s="232"/>
      <c r="GD465" s="232"/>
      <c r="GE465" s="232"/>
      <c r="GF465" s="232"/>
      <c r="GG465" s="232"/>
      <c r="GH465" s="232"/>
      <c r="GI465" s="232"/>
      <c r="GJ465" s="232"/>
      <c r="GK465" s="232"/>
      <c r="GL465" s="232"/>
      <c r="GM465" s="232"/>
      <c r="GN465" s="232"/>
      <c r="GO465" s="232"/>
      <c r="GP465" s="232"/>
      <c r="GQ465" s="232"/>
      <c r="GR465" s="232"/>
      <c r="GS465" s="232"/>
      <c r="GT465" s="232"/>
      <c r="GU465" s="232"/>
      <c r="GV465" s="232"/>
      <c r="GW465" s="232"/>
      <c r="GX465" s="232"/>
      <c r="GY465" s="232"/>
      <c r="GZ465" s="232"/>
      <c r="HA465" s="232"/>
      <c r="HB465" s="232"/>
      <c r="HC465" s="232"/>
      <c r="HD465" s="232"/>
      <c r="HE465" s="232"/>
      <c r="HF465" s="232"/>
      <c r="HG465" s="232"/>
      <c r="HH465" s="232"/>
      <c r="HI465" s="232"/>
      <c r="HJ465" s="232"/>
      <c r="HK465" s="232"/>
      <c r="HL465" s="232"/>
      <c r="HM465" s="232"/>
      <c r="HN465" s="232"/>
      <c r="HO465" s="232"/>
      <c r="HP465" s="232"/>
      <c r="HQ465" s="232"/>
      <c r="HR465" s="232"/>
      <c r="HS465" s="232"/>
      <c r="HT465" s="232"/>
      <c r="HU465" s="232"/>
      <c r="HV465" s="232"/>
      <c r="HW465" s="232"/>
      <c r="HX465" s="232"/>
      <c r="HY465" s="232"/>
      <c r="HZ465" s="232"/>
    </row>
    <row r="466" spans="1:234" s="232" customFormat="1" ht="10.5" customHeight="1" thickBot="1">
      <c r="A466" s="473"/>
      <c r="B466" s="474"/>
      <c r="C466" s="297">
        <f>SUM(C451:C464)</f>
        <v>457</v>
      </c>
      <c r="D466" s="288">
        <f>SUM(D451:D464)</f>
        <v>297</v>
      </c>
      <c r="E466" s="233">
        <f aca="true" t="shared" si="145" ref="E466:J466">SUM(E451:E464)</f>
        <v>14</v>
      </c>
      <c r="F466" s="233">
        <f t="shared" si="145"/>
        <v>106</v>
      </c>
      <c r="G466" s="233">
        <f t="shared" si="145"/>
        <v>30</v>
      </c>
      <c r="H466" s="233">
        <f t="shared" si="145"/>
        <v>2</v>
      </c>
      <c r="I466" s="233">
        <f t="shared" si="145"/>
        <v>8</v>
      </c>
      <c r="J466" s="233">
        <f t="shared" si="145"/>
        <v>0</v>
      </c>
      <c r="K466" s="234"/>
      <c r="L466" s="235"/>
      <c r="M466" s="236"/>
      <c r="N466" s="237"/>
      <c r="O466" s="477"/>
      <c r="P466" s="478"/>
      <c r="Q466" s="238">
        <f>IF(C466=0,"",Q465/C466*60)</f>
        <v>12.603938730853391</v>
      </c>
      <c r="R466" s="239"/>
      <c r="S466" s="239"/>
      <c r="T466" s="240"/>
      <c r="U466" s="240"/>
      <c r="V466" s="235"/>
      <c r="W466" s="234"/>
      <c r="X466" s="237"/>
      <c r="Y466" s="241"/>
      <c r="Z466" s="314">
        <f>SUM(Z451:Z464)</f>
        <v>22.3</v>
      </c>
      <c r="AA466" s="315">
        <f>SUM(AA451:AA464)</f>
        <v>8.1</v>
      </c>
      <c r="AB466" s="288">
        <f>SUM(AB451:AB464)</f>
        <v>257</v>
      </c>
      <c r="AC466" s="288">
        <f aca="true" t="shared" si="146" ref="AC466:AI466">SUM(AC451:AC464)</f>
        <v>200</v>
      </c>
      <c r="AD466" s="288">
        <f t="shared" si="146"/>
        <v>0</v>
      </c>
      <c r="AE466" s="288">
        <f t="shared" si="146"/>
        <v>0</v>
      </c>
      <c r="AF466" s="288">
        <f t="shared" si="146"/>
        <v>0</v>
      </c>
      <c r="AG466" s="288">
        <f t="shared" si="146"/>
        <v>0</v>
      </c>
      <c r="AH466" s="288">
        <f t="shared" si="146"/>
        <v>0</v>
      </c>
      <c r="AI466" s="449">
        <f t="shared" si="146"/>
        <v>0</v>
      </c>
      <c r="AJ466" s="235"/>
      <c r="AK466" s="241"/>
      <c r="AL466" s="314"/>
      <c r="AM466" s="343"/>
      <c r="AN466" s="343"/>
      <c r="AO466" s="315"/>
      <c r="AP466" s="344"/>
      <c r="AQ466" s="368"/>
      <c r="AR466" s="242"/>
      <c r="AS466" s="242"/>
      <c r="AT466" s="242"/>
      <c r="AU466" s="242"/>
      <c r="AV466" s="242"/>
      <c r="AW466" s="242"/>
      <c r="AX466" s="242"/>
      <c r="AY466" s="242"/>
      <c r="AZ466" s="242"/>
      <c r="BA466" s="242"/>
      <c r="BB466" s="242"/>
      <c r="BC466" s="242"/>
      <c r="BD466" s="242"/>
      <c r="BE466" s="242"/>
      <c r="BF466" s="242"/>
      <c r="BG466" s="242"/>
      <c r="BH466" s="242"/>
      <c r="BI466" s="242"/>
      <c r="BJ466" s="242"/>
      <c r="BK466" s="242"/>
      <c r="BL466" s="242"/>
      <c r="BM466" s="242"/>
      <c r="BN466" s="242"/>
      <c r="BO466" s="242"/>
      <c r="BP466" s="242"/>
      <c r="BQ466" s="242"/>
      <c r="BR466" s="242"/>
      <c r="BS466" s="242"/>
      <c r="BT466" s="242"/>
      <c r="BU466" s="242"/>
      <c r="BV466" s="242"/>
      <c r="BW466" s="242"/>
      <c r="BX466" s="242"/>
      <c r="BY466" s="242"/>
      <c r="BZ466" s="242"/>
      <c r="CA466" s="242"/>
      <c r="CB466" s="242"/>
      <c r="CC466" s="242"/>
      <c r="CD466" s="242"/>
      <c r="CE466" s="242"/>
      <c r="CF466" s="242"/>
      <c r="CG466" s="242"/>
      <c r="CH466" s="242"/>
      <c r="CI466" s="242"/>
      <c r="CJ466" s="242"/>
      <c r="CK466" s="242"/>
      <c r="CL466" s="242"/>
      <c r="CM466" s="242"/>
      <c r="CN466" s="242"/>
      <c r="CO466" s="242"/>
      <c r="CP466" s="242"/>
      <c r="CQ466" s="242"/>
      <c r="CR466" s="242"/>
      <c r="CS466" s="242"/>
      <c r="CT466" s="242"/>
      <c r="CU466" s="242"/>
      <c r="CV466" s="242"/>
      <c r="CW466" s="242"/>
      <c r="CX466" s="242"/>
      <c r="CY466" s="242"/>
      <c r="CZ466" s="242"/>
      <c r="DA466" s="242"/>
      <c r="DB466" s="242"/>
      <c r="DC466" s="242"/>
      <c r="DD466" s="242"/>
      <c r="DE466" s="242"/>
      <c r="DF466" s="242"/>
      <c r="DG466" s="242"/>
      <c r="DH466" s="242"/>
      <c r="DI466" s="242"/>
      <c r="DJ466" s="242"/>
      <c r="DK466" s="242"/>
      <c r="DL466" s="242"/>
      <c r="DM466" s="242"/>
      <c r="DN466" s="242"/>
      <c r="DO466" s="242"/>
      <c r="DP466" s="242"/>
      <c r="DQ466" s="242"/>
      <c r="DR466" s="242"/>
      <c r="DS466" s="242"/>
      <c r="DT466" s="242"/>
      <c r="DU466" s="242"/>
      <c r="DV466" s="242"/>
      <c r="DW466" s="242"/>
      <c r="DX466" s="242"/>
      <c r="DY466" s="242"/>
      <c r="DZ466" s="242"/>
      <c r="EA466" s="242"/>
      <c r="EB466" s="242"/>
      <c r="EC466" s="242"/>
      <c r="ED466" s="242"/>
      <c r="EE466" s="242"/>
      <c r="EF466" s="242"/>
      <c r="EG466" s="242"/>
      <c r="EH466" s="242"/>
      <c r="EI466" s="242"/>
      <c r="EJ466" s="242"/>
      <c r="EK466" s="242"/>
      <c r="EL466" s="242"/>
      <c r="EM466" s="242"/>
      <c r="EN466" s="242"/>
      <c r="EO466" s="242"/>
      <c r="EP466" s="242"/>
      <c r="EQ466" s="242"/>
      <c r="ER466" s="242"/>
      <c r="ES466" s="242"/>
      <c r="ET466" s="242"/>
      <c r="EU466" s="242"/>
      <c r="EV466" s="242"/>
      <c r="EW466" s="242"/>
      <c r="EX466" s="242"/>
      <c r="EY466" s="242"/>
      <c r="EZ466" s="242"/>
      <c r="FA466" s="242"/>
      <c r="FB466" s="242"/>
      <c r="FC466" s="242"/>
      <c r="FD466" s="242"/>
      <c r="FE466" s="242"/>
      <c r="FF466" s="242"/>
      <c r="FG466" s="242"/>
      <c r="FH466" s="242"/>
      <c r="FI466" s="242"/>
      <c r="FJ466" s="242"/>
      <c r="FK466" s="242"/>
      <c r="FL466" s="242"/>
      <c r="FM466" s="242"/>
      <c r="FN466" s="242"/>
      <c r="FO466" s="242"/>
      <c r="FP466" s="242"/>
      <c r="FQ466" s="242"/>
      <c r="FR466" s="242"/>
      <c r="FS466" s="242"/>
      <c r="FT466" s="242"/>
      <c r="FU466" s="242"/>
      <c r="FV466" s="242"/>
      <c r="FW466" s="242"/>
      <c r="FX466" s="242"/>
      <c r="FY466" s="242"/>
      <c r="FZ466" s="242"/>
      <c r="GA466" s="242"/>
      <c r="GB466" s="242"/>
      <c r="GC466" s="242"/>
      <c r="GD466" s="242"/>
      <c r="GE466" s="242"/>
      <c r="GF466" s="242"/>
      <c r="GG466" s="242"/>
      <c r="GH466" s="242"/>
      <c r="GI466" s="242"/>
      <c r="GJ466" s="242"/>
      <c r="GK466" s="242"/>
      <c r="GL466" s="242"/>
      <c r="GM466" s="242"/>
      <c r="GN466" s="242"/>
      <c r="GO466" s="242"/>
      <c r="GP466" s="242"/>
      <c r="GQ466" s="242"/>
      <c r="GR466" s="242"/>
      <c r="GS466" s="242"/>
      <c r="GT466" s="242"/>
      <c r="GU466" s="242"/>
      <c r="GV466" s="242"/>
      <c r="GW466" s="242"/>
      <c r="GX466" s="242"/>
      <c r="GY466" s="242"/>
      <c r="GZ466" s="242"/>
      <c r="HA466" s="242"/>
      <c r="HB466" s="242"/>
      <c r="HC466" s="242"/>
      <c r="HD466" s="242"/>
      <c r="HE466" s="242"/>
      <c r="HF466" s="242"/>
      <c r="HG466" s="242"/>
      <c r="HH466" s="242"/>
      <c r="HI466" s="242"/>
      <c r="HJ466" s="242"/>
      <c r="HK466" s="242"/>
      <c r="HL466" s="242"/>
      <c r="HM466" s="242"/>
      <c r="HN466" s="242"/>
      <c r="HO466" s="242"/>
      <c r="HP466" s="242"/>
      <c r="HQ466" s="242"/>
      <c r="HR466" s="242"/>
      <c r="HS466" s="242"/>
      <c r="HT466" s="242"/>
      <c r="HU466" s="242"/>
      <c r="HV466" s="242"/>
      <c r="HW466" s="242"/>
      <c r="HX466" s="242"/>
      <c r="HY466" s="242"/>
      <c r="HZ466" s="242"/>
    </row>
    <row r="467" spans="1:234" s="242" customFormat="1" ht="10.5" customHeight="1" thickBot="1">
      <c r="A467" s="469" t="s">
        <v>51</v>
      </c>
      <c r="B467" s="470">
        <f>B463+1</f>
        <v>38859</v>
      </c>
      <c r="C467" s="293">
        <f>SUM(D467:J468)</f>
        <v>84</v>
      </c>
      <c r="D467" s="284">
        <v>44</v>
      </c>
      <c r="E467" s="80"/>
      <c r="F467" s="80"/>
      <c r="G467" s="80"/>
      <c r="H467" s="80"/>
      <c r="I467" s="80"/>
      <c r="J467" s="81"/>
      <c r="K467" s="28" t="s">
        <v>98</v>
      </c>
      <c r="L467" s="30">
        <v>9</v>
      </c>
      <c r="M467" s="82" t="s">
        <v>100</v>
      </c>
      <c r="N467" s="83">
        <v>12</v>
      </c>
      <c r="O467" s="214" t="s">
        <v>207</v>
      </c>
      <c r="P467" s="223"/>
      <c r="Q467" s="318">
        <f>SUM(R467:R468,T467:T468)+SUM(S467:S468)*1.5+SUM(U467:U468)/3+SUM(V467:V468)*0.6</f>
        <v>9</v>
      </c>
      <c r="R467" s="70"/>
      <c r="S467" s="70"/>
      <c r="T467" s="29">
        <v>9</v>
      </c>
      <c r="U467" s="29"/>
      <c r="V467" s="30"/>
      <c r="W467" s="28">
        <v>125</v>
      </c>
      <c r="X467" s="83"/>
      <c r="Y467" s="140"/>
      <c r="Z467" s="185"/>
      <c r="AA467" s="34"/>
      <c r="AB467" s="32">
        <v>44</v>
      </c>
      <c r="AC467" s="33"/>
      <c r="AD467" s="33"/>
      <c r="AE467" s="33"/>
      <c r="AF467" s="33"/>
      <c r="AG467" s="33"/>
      <c r="AH467" s="33"/>
      <c r="AI467" s="34"/>
      <c r="AJ467" s="30"/>
      <c r="AK467" s="180">
        <v>51</v>
      </c>
      <c r="AL467" s="185">
        <v>77</v>
      </c>
      <c r="AM467" s="33">
        <v>71</v>
      </c>
      <c r="AN467" s="351">
        <v>68</v>
      </c>
      <c r="AO467" s="34">
        <f>AN467-AK467</f>
        <v>17</v>
      </c>
      <c r="AP467" s="352"/>
      <c r="AQ467" s="489" t="s">
        <v>474</v>
      </c>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c r="BO467" s="59"/>
      <c r="BP467" s="59"/>
      <c r="BQ467" s="59"/>
      <c r="BR467" s="59"/>
      <c r="BS467" s="59"/>
      <c r="BT467" s="59"/>
      <c r="BU467" s="59"/>
      <c r="BV467" s="59"/>
      <c r="BW467" s="59"/>
      <c r="BX467" s="59"/>
      <c r="BY467" s="59"/>
      <c r="BZ467" s="59"/>
      <c r="CA467" s="59"/>
      <c r="CB467" s="59"/>
      <c r="CC467" s="59"/>
      <c r="CD467" s="59"/>
      <c r="CE467" s="59"/>
      <c r="CF467" s="59"/>
      <c r="CG467" s="59"/>
      <c r="CH467" s="59"/>
      <c r="CI467" s="59"/>
      <c r="CJ467" s="59"/>
      <c r="CK467" s="59"/>
      <c r="CL467" s="59"/>
      <c r="CM467" s="59"/>
      <c r="CN467" s="59"/>
      <c r="CO467" s="59"/>
      <c r="CP467" s="59"/>
      <c r="CQ467" s="59"/>
      <c r="CR467" s="59"/>
      <c r="CS467" s="59"/>
      <c r="CT467" s="59"/>
      <c r="CU467" s="59"/>
      <c r="CV467" s="59"/>
      <c r="CW467" s="59"/>
      <c r="CX467" s="59"/>
      <c r="CY467" s="59"/>
      <c r="CZ467" s="59"/>
      <c r="DA467" s="59"/>
      <c r="DB467" s="59"/>
      <c r="DC467" s="59"/>
      <c r="DD467" s="59"/>
      <c r="DE467" s="59"/>
      <c r="DF467" s="59"/>
      <c r="DG467" s="59"/>
      <c r="DH467" s="59"/>
      <c r="DI467" s="59"/>
      <c r="DJ467" s="59"/>
      <c r="DK467" s="59"/>
      <c r="DL467" s="59"/>
      <c r="DM467" s="59"/>
      <c r="DN467" s="59"/>
      <c r="DO467" s="59"/>
      <c r="DP467" s="59"/>
      <c r="DQ467" s="59"/>
      <c r="DR467" s="59"/>
      <c r="DS467" s="59"/>
      <c r="DT467" s="59"/>
      <c r="DU467" s="59"/>
      <c r="DV467" s="59"/>
      <c r="DW467" s="59"/>
      <c r="DX467" s="59"/>
      <c r="DY467" s="59"/>
      <c r="DZ467" s="59"/>
      <c r="EA467" s="59"/>
      <c r="EB467" s="59"/>
      <c r="EC467" s="59"/>
      <c r="ED467" s="59"/>
      <c r="EE467" s="59"/>
      <c r="EF467" s="59"/>
      <c r="EG467" s="59"/>
      <c r="EH467" s="59"/>
      <c r="EI467" s="59"/>
      <c r="EJ467" s="59"/>
      <c r="EK467" s="59"/>
      <c r="EL467" s="59"/>
      <c r="EM467" s="59"/>
      <c r="EN467" s="59"/>
      <c r="EO467" s="59"/>
      <c r="EP467" s="59"/>
      <c r="EQ467" s="59"/>
      <c r="ER467" s="59"/>
      <c r="ES467" s="59"/>
      <c r="ET467" s="59"/>
      <c r="EU467" s="59"/>
      <c r="EV467" s="59"/>
      <c r="EW467" s="59"/>
      <c r="EX467" s="59"/>
      <c r="EY467" s="59"/>
      <c r="EZ467" s="59"/>
      <c r="FA467" s="59"/>
      <c r="FB467" s="59"/>
      <c r="FC467" s="59"/>
      <c r="FD467" s="59"/>
      <c r="FE467" s="59"/>
      <c r="FF467" s="59"/>
      <c r="FG467" s="59"/>
      <c r="FH467" s="59"/>
      <c r="FI467" s="59"/>
      <c r="FJ467" s="59"/>
      <c r="FK467" s="59"/>
      <c r="FL467" s="59"/>
      <c r="FM467" s="59"/>
      <c r="FN467" s="59"/>
      <c r="FO467" s="59"/>
      <c r="FP467" s="59"/>
      <c r="FQ467" s="59"/>
      <c r="FR467" s="59"/>
      <c r="FS467" s="59"/>
      <c r="FT467" s="59"/>
      <c r="FU467" s="59"/>
      <c r="FV467" s="59"/>
      <c r="FW467" s="59"/>
      <c r="FX467" s="59"/>
      <c r="FY467" s="59"/>
      <c r="FZ467" s="59"/>
      <c r="GA467" s="59"/>
      <c r="GB467" s="59"/>
      <c r="GC467" s="59"/>
      <c r="GD467" s="59"/>
      <c r="GE467" s="59"/>
      <c r="GF467" s="59"/>
      <c r="GG467" s="59"/>
      <c r="GH467" s="59"/>
      <c r="GI467" s="59"/>
      <c r="GJ467" s="59"/>
      <c r="GK467" s="59"/>
      <c r="GL467" s="59"/>
      <c r="GM467" s="59"/>
      <c r="GN467" s="59"/>
      <c r="GO467" s="59"/>
      <c r="GP467" s="59"/>
      <c r="GQ467" s="59"/>
      <c r="GR467" s="59"/>
      <c r="GS467" s="59"/>
      <c r="GT467" s="59"/>
      <c r="GU467" s="59"/>
      <c r="GV467" s="59"/>
      <c r="GW467" s="59"/>
      <c r="GX467" s="59"/>
      <c r="GY467" s="59"/>
      <c r="GZ467" s="59"/>
      <c r="HA467" s="59"/>
      <c r="HB467" s="59"/>
      <c r="HC467" s="59"/>
      <c r="HD467" s="59"/>
      <c r="HE467" s="59"/>
      <c r="HF467" s="59"/>
      <c r="HG467" s="59"/>
      <c r="HH467" s="59"/>
      <c r="HI467" s="59"/>
      <c r="HJ467" s="59"/>
      <c r="HK467" s="59"/>
      <c r="HL467" s="59"/>
      <c r="HM467" s="59"/>
      <c r="HN467" s="59"/>
      <c r="HO467" s="59"/>
      <c r="HP467" s="59"/>
      <c r="HQ467" s="59"/>
      <c r="HR467" s="59"/>
      <c r="HS467" s="59"/>
      <c r="HT467" s="59"/>
      <c r="HU467" s="59"/>
      <c r="HV467" s="59"/>
      <c r="HW467" s="59"/>
      <c r="HX467" s="59"/>
      <c r="HY467" s="59"/>
      <c r="HZ467" s="59"/>
    </row>
    <row r="468" spans="1:234" ht="10.5" customHeight="1">
      <c r="A468" s="467"/>
      <c r="B468" s="468"/>
      <c r="C468" s="292"/>
      <c r="D468" s="283">
        <v>40</v>
      </c>
      <c r="E468" s="87"/>
      <c r="F468" s="87"/>
      <c r="G468" s="87"/>
      <c r="H468" s="87"/>
      <c r="I468" s="87"/>
      <c r="J468" s="88"/>
      <c r="K468" s="89"/>
      <c r="L468" s="90">
        <v>8</v>
      </c>
      <c r="M468" s="91" t="s">
        <v>97</v>
      </c>
      <c r="N468" s="92">
        <v>18</v>
      </c>
      <c r="O468" s="215" t="s">
        <v>266</v>
      </c>
      <c r="P468" s="224"/>
      <c r="Q468" s="319"/>
      <c r="R468" s="93"/>
      <c r="S468" s="93"/>
      <c r="T468" s="94"/>
      <c r="U468" s="94"/>
      <c r="V468" s="90"/>
      <c r="W468" s="89">
        <v>106</v>
      </c>
      <c r="X468" s="92"/>
      <c r="Y468" s="182"/>
      <c r="Z468" s="184"/>
      <c r="AA468" s="306"/>
      <c r="AB468" s="442"/>
      <c r="AC468" s="349"/>
      <c r="AD468" s="349"/>
      <c r="AE468" s="349"/>
      <c r="AF468" s="349"/>
      <c r="AG468" s="349"/>
      <c r="AH468" s="349"/>
      <c r="AI468" s="306">
        <v>40</v>
      </c>
      <c r="AJ468" s="90">
        <v>8</v>
      </c>
      <c r="AK468" s="182"/>
      <c r="AL468" s="184"/>
      <c r="AM468" s="349"/>
      <c r="AN468" s="349"/>
      <c r="AO468" s="306"/>
      <c r="AP468" s="350"/>
      <c r="AQ468" s="490"/>
      <c r="AR468" s="95"/>
      <c r="AS468" s="95"/>
      <c r="AT468" s="95"/>
      <c r="AU468" s="95"/>
      <c r="AV468" s="95"/>
      <c r="AW468" s="95"/>
      <c r="AX468" s="95"/>
      <c r="AY468" s="95"/>
      <c r="AZ468" s="95"/>
      <c r="BA468" s="95"/>
      <c r="BB468" s="95"/>
      <c r="BC468" s="95"/>
      <c r="BD468" s="95"/>
      <c r="BE468" s="95"/>
      <c r="BF468" s="95"/>
      <c r="BG468" s="95"/>
      <c r="BH468" s="95"/>
      <c r="BI468" s="95"/>
      <c r="BJ468" s="95"/>
      <c r="BK468" s="95"/>
      <c r="BL468" s="95"/>
      <c r="BM468" s="95"/>
      <c r="BN468" s="95"/>
      <c r="BO468" s="95"/>
      <c r="BP468" s="95"/>
      <c r="BQ468" s="95"/>
      <c r="BR468" s="95"/>
      <c r="BS468" s="95"/>
      <c r="BT468" s="95"/>
      <c r="BU468" s="95"/>
      <c r="BV468" s="95"/>
      <c r="BW468" s="95"/>
      <c r="BX468" s="95"/>
      <c r="BY468" s="95"/>
      <c r="BZ468" s="95"/>
      <c r="CA468" s="95"/>
      <c r="CB468" s="95"/>
      <c r="CC468" s="95"/>
      <c r="CD468" s="95"/>
      <c r="CE468" s="95"/>
      <c r="CF468" s="95"/>
      <c r="CG468" s="95"/>
      <c r="CH468" s="95"/>
      <c r="CI468" s="95"/>
      <c r="CJ468" s="95"/>
      <c r="CK468" s="95"/>
      <c r="CL468" s="95"/>
      <c r="CM468" s="95"/>
      <c r="CN468" s="95"/>
      <c r="CO468" s="95"/>
      <c r="CP468" s="95"/>
      <c r="CQ468" s="95"/>
      <c r="CR468" s="95"/>
      <c r="CS468" s="95"/>
      <c r="CT468" s="95"/>
      <c r="CU468" s="95"/>
      <c r="CV468" s="95"/>
      <c r="CW468" s="95"/>
      <c r="CX468" s="95"/>
      <c r="CY468" s="95"/>
      <c r="CZ468" s="95"/>
      <c r="DA468" s="95"/>
      <c r="DB468" s="95"/>
      <c r="DC468" s="95"/>
      <c r="DD468" s="95"/>
      <c r="DE468" s="95"/>
      <c r="DF468" s="95"/>
      <c r="DG468" s="95"/>
      <c r="DH468" s="95"/>
      <c r="DI468" s="95"/>
      <c r="DJ468" s="95"/>
      <c r="DK468" s="95"/>
      <c r="DL468" s="95"/>
      <c r="DM468" s="95"/>
      <c r="DN468" s="95"/>
      <c r="DO468" s="95"/>
      <c r="DP468" s="95"/>
      <c r="DQ468" s="95"/>
      <c r="DR468" s="95"/>
      <c r="DS468" s="95"/>
      <c r="DT468" s="95"/>
      <c r="DU468" s="95"/>
      <c r="DV468" s="95"/>
      <c r="DW468" s="95"/>
      <c r="DX468" s="95"/>
      <c r="DY468" s="95"/>
      <c r="DZ468" s="95"/>
      <c r="EA468" s="95"/>
      <c r="EB468" s="95"/>
      <c r="EC468" s="95"/>
      <c r="ED468" s="95"/>
      <c r="EE468" s="95"/>
      <c r="EF468" s="95"/>
      <c r="EG468" s="95"/>
      <c r="EH468" s="95"/>
      <c r="EI468" s="95"/>
      <c r="EJ468" s="95"/>
      <c r="EK468" s="95"/>
      <c r="EL468" s="95"/>
      <c r="EM468" s="95"/>
      <c r="EN468" s="95"/>
      <c r="EO468" s="95"/>
      <c r="EP468" s="95"/>
      <c r="EQ468" s="95"/>
      <c r="ER468" s="95"/>
      <c r="ES468" s="95"/>
      <c r="ET468" s="95"/>
      <c r="EU468" s="95"/>
      <c r="EV468" s="95"/>
      <c r="EW468" s="95"/>
      <c r="EX468" s="95"/>
      <c r="EY468" s="95"/>
      <c r="EZ468" s="95"/>
      <c r="FA468" s="95"/>
      <c r="FB468" s="95"/>
      <c r="FC468" s="95"/>
      <c r="FD468" s="95"/>
      <c r="FE468" s="95"/>
      <c r="FF468" s="95"/>
      <c r="FG468" s="95"/>
      <c r="FH468" s="95"/>
      <c r="FI468" s="95"/>
      <c r="FJ468" s="95"/>
      <c r="FK468" s="95"/>
      <c r="FL468" s="95"/>
      <c r="FM468" s="95"/>
      <c r="FN468" s="95"/>
      <c r="FO468" s="95"/>
      <c r="FP468" s="95"/>
      <c r="FQ468" s="95"/>
      <c r="FR468" s="95"/>
      <c r="FS468" s="95"/>
      <c r="FT468" s="95"/>
      <c r="FU468" s="95"/>
      <c r="FV468" s="95"/>
      <c r="FW468" s="95"/>
      <c r="FX468" s="95"/>
      <c r="FY468" s="95"/>
      <c r="FZ468" s="95"/>
      <c r="GA468" s="95"/>
      <c r="GB468" s="95"/>
      <c r="GC468" s="95"/>
      <c r="GD468" s="95"/>
      <c r="GE468" s="95"/>
      <c r="GF468" s="95"/>
      <c r="GG468" s="95"/>
      <c r="GH468" s="95"/>
      <c r="GI468" s="95"/>
      <c r="GJ468" s="95"/>
      <c r="GK468" s="95"/>
      <c r="GL468" s="95"/>
      <c r="GM468" s="95"/>
      <c r="GN468" s="95"/>
      <c r="GO468" s="95"/>
      <c r="GP468" s="95"/>
      <c r="GQ468" s="95"/>
      <c r="GR468" s="95"/>
      <c r="GS468" s="95"/>
      <c r="GT468" s="95"/>
      <c r="GU468" s="95"/>
      <c r="GV468" s="95"/>
      <c r="GW468" s="95"/>
      <c r="GX468" s="95"/>
      <c r="GY468" s="95"/>
      <c r="GZ468" s="95"/>
      <c r="HA468" s="95"/>
      <c r="HB468" s="95"/>
      <c r="HC468" s="95"/>
      <c r="HD468" s="95"/>
      <c r="HE468" s="95"/>
      <c r="HF468" s="95"/>
      <c r="HG468" s="95"/>
      <c r="HH468" s="95"/>
      <c r="HI468" s="95"/>
      <c r="HJ468" s="95"/>
      <c r="HK468" s="95"/>
      <c r="HL468" s="95"/>
      <c r="HM468" s="95"/>
      <c r="HN468" s="95"/>
      <c r="HO468" s="95"/>
      <c r="HP468" s="95"/>
      <c r="HQ468" s="95"/>
      <c r="HR468" s="95"/>
      <c r="HS468" s="95"/>
      <c r="HT468" s="95"/>
      <c r="HU468" s="95"/>
      <c r="HV468" s="95"/>
      <c r="HW468" s="95"/>
      <c r="HX468" s="95"/>
      <c r="HY468" s="95"/>
      <c r="HZ468" s="95"/>
    </row>
    <row r="469" spans="1:234" s="95" customFormat="1" ht="10.5" customHeight="1">
      <c r="A469" s="463" t="s">
        <v>59</v>
      </c>
      <c r="B469" s="465">
        <f>B467+1</f>
        <v>38860</v>
      </c>
      <c r="C469" s="293">
        <f>SUM(D469:J470)</f>
        <v>30</v>
      </c>
      <c r="D469" s="284">
        <v>30</v>
      </c>
      <c r="E469" s="80"/>
      <c r="F469" s="80"/>
      <c r="G469" s="80"/>
      <c r="H469" s="80"/>
      <c r="I469" s="80"/>
      <c r="J469" s="81"/>
      <c r="K469" s="28" t="s">
        <v>98</v>
      </c>
      <c r="L469" s="30">
        <v>9</v>
      </c>
      <c r="M469" s="82" t="s">
        <v>100</v>
      </c>
      <c r="N469" s="83">
        <v>12</v>
      </c>
      <c r="O469" s="211" t="s">
        <v>207</v>
      </c>
      <c r="P469" s="221"/>
      <c r="Q469" s="318">
        <f>SUM(R469:R470,T469:T470)+SUM(S469:S470)*1.5+SUM(U469:U470)/3+SUM(V469:V470)*0.6</f>
        <v>5</v>
      </c>
      <c r="R469" s="70"/>
      <c r="S469" s="70"/>
      <c r="T469" s="29">
        <v>5</v>
      </c>
      <c r="U469" s="29"/>
      <c r="V469" s="30"/>
      <c r="W469" s="28"/>
      <c r="X469" s="83"/>
      <c r="Y469" s="140"/>
      <c r="Z469" s="185"/>
      <c r="AA469" s="34"/>
      <c r="AB469" s="32">
        <v>30</v>
      </c>
      <c r="AC469" s="33"/>
      <c r="AD469" s="33"/>
      <c r="AE469" s="33"/>
      <c r="AF469" s="33"/>
      <c r="AG469" s="33"/>
      <c r="AH469" s="33"/>
      <c r="AI469" s="34"/>
      <c r="AJ469" s="30"/>
      <c r="AK469" s="180">
        <v>49</v>
      </c>
      <c r="AL469" s="185">
        <v>66</v>
      </c>
      <c r="AM469" s="33">
        <v>61</v>
      </c>
      <c r="AN469" s="33">
        <v>60</v>
      </c>
      <c r="AO469" s="34">
        <f>AN469-AK469</f>
        <v>11</v>
      </c>
      <c r="AP469" s="352"/>
      <c r="AQ469" s="491"/>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c r="BO469" s="59"/>
      <c r="BP469" s="59"/>
      <c r="BQ469" s="59"/>
      <c r="BR469" s="59"/>
      <c r="BS469" s="59"/>
      <c r="BT469" s="59"/>
      <c r="BU469" s="59"/>
      <c r="BV469" s="59"/>
      <c r="BW469" s="59"/>
      <c r="BX469" s="59"/>
      <c r="BY469" s="59"/>
      <c r="BZ469" s="59"/>
      <c r="CA469" s="59"/>
      <c r="CB469" s="59"/>
      <c r="CC469" s="59"/>
      <c r="CD469" s="59"/>
      <c r="CE469" s="59"/>
      <c r="CF469" s="59"/>
      <c r="CG469" s="59"/>
      <c r="CH469" s="59"/>
      <c r="CI469" s="59"/>
      <c r="CJ469" s="59"/>
      <c r="CK469" s="59"/>
      <c r="CL469" s="59"/>
      <c r="CM469" s="59"/>
      <c r="CN469" s="59"/>
      <c r="CO469" s="59"/>
      <c r="CP469" s="59"/>
      <c r="CQ469" s="59"/>
      <c r="CR469" s="59"/>
      <c r="CS469" s="59"/>
      <c r="CT469" s="59"/>
      <c r="CU469" s="59"/>
      <c r="CV469" s="59"/>
      <c r="CW469" s="59"/>
      <c r="CX469" s="59"/>
      <c r="CY469" s="59"/>
      <c r="CZ469" s="59"/>
      <c r="DA469" s="59"/>
      <c r="DB469" s="59"/>
      <c r="DC469" s="59"/>
      <c r="DD469" s="59"/>
      <c r="DE469" s="59"/>
      <c r="DF469" s="59"/>
      <c r="DG469" s="59"/>
      <c r="DH469" s="59"/>
      <c r="DI469" s="59"/>
      <c r="DJ469" s="59"/>
      <c r="DK469" s="59"/>
      <c r="DL469" s="59"/>
      <c r="DM469" s="59"/>
      <c r="DN469" s="59"/>
      <c r="DO469" s="59"/>
      <c r="DP469" s="59"/>
      <c r="DQ469" s="59"/>
      <c r="DR469" s="59"/>
      <c r="DS469" s="59"/>
      <c r="DT469" s="59"/>
      <c r="DU469" s="59"/>
      <c r="DV469" s="59"/>
      <c r="DW469" s="59"/>
      <c r="DX469" s="59"/>
      <c r="DY469" s="59"/>
      <c r="DZ469" s="59"/>
      <c r="EA469" s="59"/>
      <c r="EB469" s="59"/>
      <c r="EC469" s="59"/>
      <c r="ED469" s="59"/>
      <c r="EE469" s="59"/>
      <c r="EF469" s="59"/>
      <c r="EG469" s="59"/>
      <c r="EH469" s="59"/>
      <c r="EI469" s="59"/>
      <c r="EJ469" s="59"/>
      <c r="EK469" s="59"/>
      <c r="EL469" s="59"/>
      <c r="EM469" s="59"/>
      <c r="EN469" s="59"/>
      <c r="EO469" s="59"/>
      <c r="EP469" s="59"/>
      <c r="EQ469" s="59"/>
      <c r="ER469" s="59"/>
      <c r="ES469" s="59"/>
      <c r="ET469" s="59"/>
      <c r="EU469" s="59"/>
      <c r="EV469" s="59"/>
      <c r="EW469" s="59"/>
      <c r="EX469" s="59"/>
      <c r="EY469" s="59"/>
      <c r="EZ469" s="59"/>
      <c r="FA469" s="59"/>
      <c r="FB469" s="59"/>
      <c r="FC469" s="59"/>
      <c r="FD469" s="59"/>
      <c r="FE469" s="59"/>
      <c r="FF469" s="59"/>
      <c r="FG469" s="59"/>
      <c r="FH469" s="59"/>
      <c r="FI469" s="59"/>
      <c r="FJ469" s="59"/>
      <c r="FK469" s="59"/>
      <c r="FL469" s="59"/>
      <c r="FM469" s="59"/>
      <c r="FN469" s="59"/>
      <c r="FO469" s="59"/>
      <c r="FP469" s="59"/>
      <c r="FQ469" s="59"/>
      <c r="FR469" s="59"/>
      <c r="FS469" s="59"/>
      <c r="FT469" s="59"/>
      <c r="FU469" s="59"/>
      <c r="FV469" s="59"/>
      <c r="FW469" s="59"/>
      <c r="FX469" s="59"/>
      <c r="FY469" s="59"/>
      <c r="FZ469" s="59"/>
      <c r="GA469" s="59"/>
      <c r="GB469" s="59"/>
      <c r="GC469" s="59"/>
      <c r="GD469" s="59"/>
      <c r="GE469" s="59"/>
      <c r="GF469" s="59"/>
      <c r="GG469" s="59"/>
      <c r="GH469" s="59"/>
      <c r="GI469" s="59"/>
      <c r="GJ469" s="59"/>
      <c r="GK469" s="59"/>
      <c r="GL469" s="59"/>
      <c r="GM469" s="59"/>
      <c r="GN469" s="59"/>
      <c r="GO469" s="59"/>
      <c r="GP469" s="59"/>
      <c r="GQ469" s="59"/>
      <c r="GR469" s="59"/>
      <c r="GS469" s="59"/>
      <c r="GT469" s="59"/>
      <c r="GU469" s="59"/>
      <c r="GV469" s="59"/>
      <c r="GW469" s="59"/>
      <c r="GX469" s="59"/>
      <c r="GY469" s="59"/>
      <c r="GZ469" s="59"/>
      <c r="HA469" s="59"/>
      <c r="HB469" s="59"/>
      <c r="HC469" s="59"/>
      <c r="HD469" s="59"/>
      <c r="HE469" s="59"/>
      <c r="HF469" s="59"/>
      <c r="HG469" s="59"/>
      <c r="HH469" s="59"/>
      <c r="HI469" s="59"/>
      <c r="HJ469" s="59"/>
      <c r="HK469" s="59"/>
      <c r="HL469" s="59"/>
      <c r="HM469" s="59"/>
      <c r="HN469" s="59"/>
      <c r="HO469" s="59"/>
      <c r="HP469" s="59"/>
      <c r="HQ469" s="59"/>
      <c r="HR469" s="59"/>
      <c r="HS469" s="59"/>
      <c r="HT469" s="59"/>
      <c r="HU469" s="59"/>
      <c r="HV469" s="59"/>
      <c r="HW469" s="59"/>
      <c r="HX469" s="59"/>
      <c r="HY469" s="59"/>
      <c r="HZ469" s="59"/>
    </row>
    <row r="470" spans="1:234" ht="10.5" customHeight="1">
      <c r="A470" s="467"/>
      <c r="B470" s="468"/>
      <c r="C470" s="292"/>
      <c r="D470" s="283"/>
      <c r="E470" s="87"/>
      <c r="F470" s="87"/>
      <c r="G470" s="87"/>
      <c r="H470" s="87"/>
      <c r="I470" s="87"/>
      <c r="J470" s="88"/>
      <c r="K470" s="89"/>
      <c r="L470" s="90"/>
      <c r="M470" s="91"/>
      <c r="N470" s="92"/>
      <c r="O470" s="212"/>
      <c r="P470" s="222"/>
      <c r="Q470" s="319"/>
      <c r="R470" s="93"/>
      <c r="S470" s="93"/>
      <c r="T470" s="94"/>
      <c r="U470" s="94"/>
      <c r="V470" s="90"/>
      <c r="W470" s="89"/>
      <c r="X470" s="92"/>
      <c r="Y470" s="182"/>
      <c r="Z470" s="184"/>
      <c r="AA470" s="306"/>
      <c r="AB470" s="442"/>
      <c r="AC470" s="349"/>
      <c r="AD470" s="349"/>
      <c r="AE470" s="349"/>
      <c r="AF470" s="349"/>
      <c r="AG470" s="349"/>
      <c r="AH470" s="349"/>
      <c r="AI470" s="306"/>
      <c r="AJ470" s="90">
        <v>8</v>
      </c>
      <c r="AK470" s="182"/>
      <c r="AL470" s="184"/>
      <c r="AM470" s="349"/>
      <c r="AN470" s="349"/>
      <c r="AO470" s="306"/>
      <c r="AP470" s="350">
        <v>1</v>
      </c>
      <c r="AQ470" s="490"/>
      <c r="AR470" s="95"/>
      <c r="AS470" s="95"/>
      <c r="AT470" s="95"/>
      <c r="AU470" s="95"/>
      <c r="AV470" s="95"/>
      <c r="AW470" s="95"/>
      <c r="AX470" s="95"/>
      <c r="AY470" s="95"/>
      <c r="AZ470" s="95"/>
      <c r="BA470" s="95"/>
      <c r="BB470" s="95"/>
      <c r="BC470" s="95"/>
      <c r="BD470" s="95"/>
      <c r="BE470" s="95"/>
      <c r="BF470" s="95"/>
      <c r="BG470" s="95"/>
      <c r="BH470" s="95"/>
      <c r="BI470" s="95"/>
      <c r="BJ470" s="95"/>
      <c r="BK470" s="95"/>
      <c r="BL470" s="95"/>
      <c r="BM470" s="95"/>
      <c r="BN470" s="95"/>
      <c r="BO470" s="95"/>
      <c r="BP470" s="95"/>
      <c r="BQ470" s="95"/>
      <c r="BR470" s="95"/>
      <c r="BS470" s="95"/>
      <c r="BT470" s="95"/>
      <c r="BU470" s="95"/>
      <c r="BV470" s="95"/>
      <c r="BW470" s="95"/>
      <c r="BX470" s="95"/>
      <c r="BY470" s="95"/>
      <c r="BZ470" s="95"/>
      <c r="CA470" s="95"/>
      <c r="CB470" s="95"/>
      <c r="CC470" s="95"/>
      <c r="CD470" s="95"/>
      <c r="CE470" s="95"/>
      <c r="CF470" s="95"/>
      <c r="CG470" s="95"/>
      <c r="CH470" s="95"/>
      <c r="CI470" s="95"/>
      <c r="CJ470" s="95"/>
      <c r="CK470" s="95"/>
      <c r="CL470" s="95"/>
      <c r="CM470" s="95"/>
      <c r="CN470" s="95"/>
      <c r="CO470" s="95"/>
      <c r="CP470" s="95"/>
      <c r="CQ470" s="95"/>
      <c r="CR470" s="95"/>
      <c r="CS470" s="95"/>
      <c r="CT470" s="95"/>
      <c r="CU470" s="95"/>
      <c r="CV470" s="95"/>
      <c r="CW470" s="95"/>
      <c r="CX470" s="95"/>
      <c r="CY470" s="95"/>
      <c r="CZ470" s="95"/>
      <c r="DA470" s="95"/>
      <c r="DB470" s="95"/>
      <c r="DC470" s="95"/>
      <c r="DD470" s="95"/>
      <c r="DE470" s="95"/>
      <c r="DF470" s="95"/>
      <c r="DG470" s="95"/>
      <c r="DH470" s="95"/>
      <c r="DI470" s="95"/>
      <c r="DJ470" s="95"/>
      <c r="DK470" s="95"/>
      <c r="DL470" s="95"/>
      <c r="DM470" s="95"/>
      <c r="DN470" s="95"/>
      <c r="DO470" s="95"/>
      <c r="DP470" s="95"/>
      <c r="DQ470" s="95"/>
      <c r="DR470" s="95"/>
      <c r="DS470" s="95"/>
      <c r="DT470" s="95"/>
      <c r="DU470" s="95"/>
      <c r="DV470" s="95"/>
      <c r="DW470" s="95"/>
      <c r="DX470" s="95"/>
      <c r="DY470" s="95"/>
      <c r="DZ470" s="95"/>
      <c r="EA470" s="95"/>
      <c r="EB470" s="95"/>
      <c r="EC470" s="95"/>
      <c r="ED470" s="95"/>
      <c r="EE470" s="95"/>
      <c r="EF470" s="95"/>
      <c r="EG470" s="95"/>
      <c r="EH470" s="95"/>
      <c r="EI470" s="95"/>
      <c r="EJ470" s="95"/>
      <c r="EK470" s="95"/>
      <c r="EL470" s="95"/>
      <c r="EM470" s="95"/>
      <c r="EN470" s="95"/>
      <c r="EO470" s="95"/>
      <c r="EP470" s="95"/>
      <c r="EQ470" s="95"/>
      <c r="ER470" s="95"/>
      <c r="ES470" s="95"/>
      <c r="ET470" s="95"/>
      <c r="EU470" s="95"/>
      <c r="EV470" s="95"/>
      <c r="EW470" s="95"/>
      <c r="EX470" s="95"/>
      <c r="EY470" s="95"/>
      <c r="EZ470" s="95"/>
      <c r="FA470" s="95"/>
      <c r="FB470" s="95"/>
      <c r="FC470" s="95"/>
      <c r="FD470" s="95"/>
      <c r="FE470" s="95"/>
      <c r="FF470" s="95"/>
      <c r="FG470" s="95"/>
      <c r="FH470" s="95"/>
      <c r="FI470" s="95"/>
      <c r="FJ470" s="95"/>
      <c r="FK470" s="95"/>
      <c r="FL470" s="95"/>
      <c r="FM470" s="95"/>
      <c r="FN470" s="95"/>
      <c r="FO470" s="95"/>
      <c r="FP470" s="95"/>
      <c r="FQ470" s="95"/>
      <c r="FR470" s="95"/>
      <c r="FS470" s="95"/>
      <c r="FT470" s="95"/>
      <c r="FU470" s="95"/>
      <c r="FV470" s="95"/>
      <c r="FW470" s="95"/>
      <c r="FX470" s="95"/>
      <c r="FY470" s="95"/>
      <c r="FZ470" s="95"/>
      <c r="GA470" s="95"/>
      <c r="GB470" s="95"/>
      <c r="GC470" s="95"/>
      <c r="GD470" s="95"/>
      <c r="GE470" s="95"/>
      <c r="GF470" s="95"/>
      <c r="GG470" s="95"/>
      <c r="GH470" s="95"/>
      <c r="GI470" s="95"/>
      <c r="GJ470" s="95"/>
      <c r="GK470" s="95"/>
      <c r="GL470" s="95"/>
      <c r="GM470" s="95"/>
      <c r="GN470" s="95"/>
      <c r="GO470" s="95"/>
      <c r="GP470" s="95"/>
      <c r="GQ470" s="95"/>
      <c r="GR470" s="95"/>
      <c r="GS470" s="95"/>
      <c r="GT470" s="95"/>
      <c r="GU470" s="95"/>
      <c r="GV470" s="95"/>
      <c r="GW470" s="95"/>
      <c r="GX470" s="95"/>
      <c r="GY470" s="95"/>
      <c r="GZ470" s="95"/>
      <c r="HA470" s="95"/>
      <c r="HB470" s="95"/>
      <c r="HC470" s="95"/>
      <c r="HD470" s="95"/>
      <c r="HE470" s="95"/>
      <c r="HF470" s="95"/>
      <c r="HG470" s="95"/>
      <c r="HH470" s="95"/>
      <c r="HI470" s="95"/>
      <c r="HJ470" s="95"/>
      <c r="HK470" s="95"/>
      <c r="HL470" s="95"/>
      <c r="HM470" s="95"/>
      <c r="HN470" s="95"/>
      <c r="HO470" s="95"/>
      <c r="HP470" s="95"/>
      <c r="HQ470" s="95"/>
      <c r="HR470" s="95"/>
      <c r="HS470" s="95"/>
      <c r="HT470" s="95"/>
      <c r="HU470" s="95"/>
      <c r="HV470" s="95"/>
      <c r="HW470" s="95"/>
      <c r="HX470" s="95"/>
      <c r="HY470" s="95"/>
      <c r="HZ470" s="95"/>
    </row>
    <row r="471" spans="1:234" s="95" customFormat="1" ht="10.5" customHeight="1">
      <c r="A471" s="463" t="s">
        <v>60</v>
      </c>
      <c r="B471" s="465">
        <f>B469+1</f>
        <v>38861</v>
      </c>
      <c r="C471" s="293">
        <f>SUM(D471:J472)</f>
        <v>95</v>
      </c>
      <c r="D471" s="284">
        <v>25</v>
      </c>
      <c r="E471" s="80"/>
      <c r="F471" s="80"/>
      <c r="G471" s="80"/>
      <c r="H471" s="80"/>
      <c r="I471" s="80"/>
      <c r="J471" s="81"/>
      <c r="K471" s="28" t="s">
        <v>31</v>
      </c>
      <c r="L471" s="30">
        <v>9</v>
      </c>
      <c r="M471" s="82" t="s">
        <v>100</v>
      </c>
      <c r="N471" s="83">
        <v>11</v>
      </c>
      <c r="O471" s="211" t="s">
        <v>207</v>
      </c>
      <c r="P471" s="221"/>
      <c r="Q471" s="318">
        <f>SUM(R471:R472,T471:T472)+SUM(S471:S472)*1.5+SUM(U471:U472)/3+SUM(V471:V472)*0.6</f>
        <v>20</v>
      </c>
      <c r="R471" s="70"/>
      <c r="S471" s="70"/>
      <c r="T471" s="29">
        <v>5</v>
      </c>
      <c r="U471" s="29"/>
      <c r="V471" s="30"/>
      <c r="W471" s="28">
        <v>122</v>
      </c>
      <c r="X471" s="83"/>
      <c r="Y471" s="140"/>
      <c r="Z471" s="185"/>
      <c r="AA471" s="34"/>
      <c r="AB471" s="32">
        <v>25</v>
      </c>
      <c r="AC471" s="33"/>
      <c r="AD471" s="33"/>
      <c r="AE471" s="33"/>
      <c r="AF471" s="33"/>
      <c r="AG471" s="33"/>
      <c r="AH471" s="33"/>
      <c r="AI471" s="34"/>
      <c r="AJ471" s="30"/>
      <c r="AK471" s="180">
        <v>44</v>
      </c>
      <c r="AL471" s="185">
        <v>63</v>
      </c>
      <c r="AM471" s="33">
        <v>59</v>
      </c>
      <c r="AN471" s="33">
        <v>57</v>
      </c>
      <c r="AO471" s="34">
        <f>AN471-AK471</f>
        <v>13</v>
      </c>
      <c r="AP471" s="352"/>
      <c r="AQ471" s="491" t="s">
        <v>348</v>
      </c>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c r="BP471" s="59"/>
      <c r="BQ471" s="59"/>
      <c r="BR471" s="59"/>
      <c r="BS471" s="59"/>
      <c r="BT471" s="59"/>
      <c r="BU471" s="59"/>
      <c r="BV471" s="59"/>
      <c r="BW471" s="59"/>
      <c r="BX471" s="59"/>
      <c r="BY471" s="59"/>
      <c r="BZ471" s="59"/>
      <c r="CA471" s="59"/>
      <c r="CB471" s="59"/>
      <c r="CC471" s="59"/>
      <c r="CD471" s="59"/>
      <c r="CE471" s="59"/>
      <c r="CF471" s="59"/>
      <c r="CG471" s="59"/>
      <c r="CH471" s="59"/>
      <c r="CI471" s="59"/>
      <c r="CJ471" s="59"/>
      <c r="CK471" s="59"/>
      <c r="CL471" s="59"/>
      <c r="CM471" s="59"/>
      <c r="CN471" s="59"/>
      <c r="CO471" s="59"/>
      <c r="CP471" s="59"/>
      <c r="CQ471" s="59"/>
      <c r="CR471" s="59"/>
      <c r="CS471" s="59"/>
      <c r="CT471" s="59"/>
      <c r="CU471" s="59"/>
      <c r="CV471" s="59"/>
      <c r="CW471" s="59"/>
      <c r="CX471" s="59"/>
      <c r="CY471" s="59"/>
      <c r="CZ471" s="59"/>
      <c r="DA471" s="59"/>
      <c r="DB471" s="59"/>
      <c r="DC471" s="59"/>
      <c r="DD471" s="59"/>
      <c r="DE471" s="59"/>
      <c r="DF471" s="59"/>
      <c r="DG471" s="59"/>
      <c r="DH471" s="59"/>
      <c r="DI471" s="59"/>
      <c r="DJ471" s="59"/>
      <c r="DK471" s="59"/>
      <c r="DL471" s="59"/>
      <c r="DM471" s="59"/>
      <c r="DN471" s="59"/>
      <c r="DO471" s="59"/>
      <c r="DP471" s="59"/>
      <c r="DQ471" s="59"/>
      <c r="DR471" s="59"/>
      <c r="DS471" s="59"/>
      <c r="DT471" s="59"/>
      <c r="DU471" s="59"/>
      <c r="DV471" s="59"/>
      <c r="DW471" s="59"/>
      <c r="DX471" s="59"/>
      <c r="DY471" s="59"/>
      <c r="DZ471" s="59"/>
      <c r="EA471" s="59"/>
      <c r="EB471" s="59"/>
      <c r="EC471" s="59"/>
      <c r="ED471" s="59"/>
      <c r="EE471" s="59"/>
      <c r="EF471" s="59"/>
      <c r="EG471" s="59"/>
      <c r="EH471" s="59"/>
      <c r="EI471" s="59"/>
      <c r="EJ471" s="59"/>
      <c r="EK471" s="59"/>
      <c r="EL471" s="59"/>
      <c r="EM471" s="59"/>
      <c r="EN471" s="59"/>
      <c r="EO471" s="59"/>
      <c r="EP471" s="59"/>
      <c r="EQ471" s="59"/>
      <c r="ER471" s="59"/>
      <c r="ES471" s="59"/>
      <c r="ET471" s="59"/>
      <c r="EU471" s="59"/>
      <c r="EV471" s="59"/>
      <c r="EW471" s="59"/>
      <c r="EX471" s="59"/>
      <c r="EY471" s="59"/>
      <c r="EZ471" s="59"/>
      <c r="FA471" s="59"/>
      <c r="FB471" s="59"/>
      <c r="FC471" s="59"/>
      <c r="FD471" s="59"/>
      <c r="FE471" s="59"/>
      <c r="FF471" s="59"/>
      <c r="FG471" s="59"/>
      <c r="FH471" s="59"/>
      <c r="FI471" s="59"/>
      <c r="FJ471" s="59"/>
      <c r="FK471" s="59"/>
      <c r="FL471" s="59"/>
      <c r="FM471" s="59"/>
      <c r="FN471" s="59"/>
      <c r="FO471" s="59"/>
      <c r="FP471" s="59"/>
      <c r="FQ471" s="59"/>
      <c r="FR471" s="59"/>
      <c r="FS471" s="59"/>
      <c r="FT471" s="59"/>
      <c r="FU471" s="59"/>
      <c r="FV471" s="59"/>
      <c r="FW471" s="59"/>
      <c r="FX471" s="59"/>
      <c r="FY471" s="59"/>
      <c r="FZ471" s="59"/>
      <c r="GA471" s="59"/>
      <c r="GB471" s="59"/>
      <c r="GC471" s="59"/>
      <c r="GD471" s="59"/>
      <c r="GE471" s="59"/>
      <c r="GF471" s="59"/>
      <c r="GG471" s="59"/>
      <c r="GH471" s="59"/>
      <c r="GI471" s="59"/>
      <c r="GJ471" s="59"/>
      <c r="GK471" s="59"/>
      <c r="GL471" s="59"/>
      <c r="GM471" s="59"/>
      <c r="GN471" s="59"/>
      <c r="GO471" s="59"/>
      <c r="GP471" s="59"/>
      <c r="GQ471" s="59"/>
      <c r="GR471" s="59"/>
      <c r="GS471" s="59"/>
      <c r="GT471" s="59"/>
      <c r="GU471" s="59"/>
      <c r="GV471" s="59"/>
      <c r="GW471" s="59"/>
      <c r="GX471" s="59"/>
      <c r="GY471" s="59"/>
      <c r="GZ471" s="59"/>
      <c r="HA471" s="59"/>
      <c r="HB471" s="59"/>
      <c r="HC471" s="59"/>
      <c r="HD471" s="59"/>
      <c r="HE471" s="59"/>
      <c r="HF471" s="59"/>
      <c r="HG471" s="59"/>
      <c r="HH471" s="59"/>
      <c r="HI471" s="59"/>
      <c r="HJ471" s="59"/>
      <c r="HK471" s="59"/>
      <c r="HL471" s="59"/>
      <c r="HM471" s="59"/>
      <c r="HN471" s="59"/>
      <c r="HO471" s="59"/>
      <c r="HP471" s="59"/>
      <c r="HQ471" s="59"/>
      <c r="HR471" s="59"/>
      <c r="HS471" s="59"/>
      <c r="HT471" s="59"/>
      <c r="HU471" s="59"/>
      <c r="HV471" s="59"/>
      <c r="HW471" s="59"/>
      <c r="HX471" s="59"/>
      <c r="HY471" s="59"/>
      <c r="HZ471" s="59"/>
    </row>
    <row r="472" spans="1:234" ht="10.5" customHeight="1">
      <c r="A472" s="467"/>
      <c r="B472" s="468"/>
      <c r="C472" s="294"/>
      <c r="D472" s="283">
        <v>50</v>
      </c>
      <c r="E472" s="87">
        <v>7</v>
      </c>
      <c r="F472" s="87">
        <v>6</v>
      </c>
      <c r="G472" s="87">
        <v>6</v>
      </c>
      <c r="H472" s="87">
        <v>1</v>
      </c>
      <c r="I472" s="87"/>
      <c r="J472" s="88"/>
      <c r="K472" s="89" t="s">
        <v>98</v>
      </c>
      <c r="L472" s="90">
        <v>8</v>
      </c>
      <c r="M472" s="91" t="s">
        <v>97</v>
      </c>
      <c r="N472" s="92">
        <v>16</v>
      </c>
      <c r="O472" s="212" t="s">
        <v>347</v>
      </c>
      <c r="P472" s="222"/>
      <c r="Q472" s="319"/>
      <c r="R472" s="93"/>
      <c r="S472" s="93"/>
      <c r="T472" s="94">
        <v>15</v>
      </c>
      <c r="U472" s="94"/>
      <c r="V472" s="90"/>
      <c r="W472" s="89"/>
      <c r="X472" s="92">
        <v>180</v>
      </c>
      <c r="Y472" s="182"/>
      <c r="Z472" s="184"/>
      <c r="AA472" s="306"/>
      <c r="AB472" s="442">
        <v>70</v>
      </c>
      <c r="AC472" s="349"/>
      <c r="AD472" s="349"/>
      <c r="AE472" s="349"/>
      <c r="AF472" s="349"/>
      <c r="AG472" s="349"/>
      <c r="AH472" s="349"/>
      <c r="AI472" s="306"/>
      <c r="AJ472" s="90">
        <v>9</v>
      </c>
      <c r="AK472" s="182"/>
      <c r="AL472" s="184"/>
      <c r="AM472" s="349"/>
      <c r="AN472" s="349"/>
      <c r="AO472" s="306"/>
      <c r="AP472" s="350"/>
      <c r="AQ472" s="490"/>
      <c r="AR472" s="95"/>
      <c r="AS472" s="95"/>
      <c r="AT472" s="95"/>
      <c r="AU472" s="95"/>
      <c r="AV472" s="95"/>
      <c r="AW472" s="95"/>
      <c r="AX472" s="95"/>
      <c r="AY472" s="95"/>
      <c r="AZ472" s="95"/>
      <c r="BA472" s="95"/>
      <c r="BB472" s="95"/>
      <c r="BC472" s="95"/>
      <c r="BD472" s="95"/>
      <c r="BE472" s="95"/>
      <c r="BF472" s="95"/>
      <c r="BG472" s="95"/>
      <c r="BH472" s="95"/>
      <c r="BI472" s="95"/>
      <c r="BJ472" s="95"/>
      <c r="BK472" s="95"/>
      <c r="BL472" s="95"/>
      <c r="BM472" s="95"/>
      <c r="BN472" s="95"/>
      <c r="BO472" s="95"/>
      <c r="BP472" s="95"/>
      <c r="BQ472" s="95"/>
      <c r="BR472" s="95"/>
      <c r="BS472" s="95"/>
      <c r="BT472" s="95"/>
      <c r="BU472" s="95"/>
      <c r="BV472" s="95"/>
      <c r="BW472" s="95"/>
      <c r="BX472" s="95"/>
      <c r="BY472" s="95"/>
      <c r="BZ472" s="95"/>
      <c r="CA472" s="95"/>
      <c r="CB472" s="95"/>
      <c r="CC472" s="95"/>
      <c r="CD472" s="95"/>
      <c r="CE472" s="95"/>
      <c r="CF472" s="95"/>
      <c r="CG472" s="95"/>
      <c r="CH472" s="95"/>
      <c r="CI472" s="95"/>
      <c r="CJ472" s="95"/>
      <c r="CK472" s="95"/>
      <c r="CL472" s="95"/>
      <c r="CM472" s="95"/>
      <c r="CN472" s="95"/>
      <c r="CO472" s="95"/>
      <c r="CP472" s="95"/>
      <c r="CQ472" s="95"/>
      <c r="CR472" s="95"/>
      <c r="CS472" s="95"/>
      <c r="CT472" s="95"/>
      <c r="CU472" s="95"/>
      <c r="CV472" s="95"/>
      <c r="CW472" s="95"/>
      <c r="CX472" s="95"/>
      <c r="CY472" s="95"/>
      <c r="CZ472" s="95"/>
      <c r="DA472" s="95"/>
      <c r="DB472" s="95"/>
      <c r="DC472" s="95"/>
      <c r="DD472" s="95"/>
      <c r="DE472" s="95"/>
      <c r="DF472" s="95"/>
      <c r="DG472" s="95"/>
      <c r="DH472" s="95"/>
      <c r="DI472" s="95"/>
      <c r="DJ472" s="95"/>
      <c r="DK472" s="95"/>
      <c r="DL472" s="95"/>
      <c r="DM472" s="95"/>
      <c r="DN472" s="95"/>
      <c r="DO472" s="95"/>
      <c r="DP472" s="95"/>
      <c r="DQ472" s="95"/>
      <c r="DR472" s="95"/>
      <c r="DS472" s="95"/>
      <c r="DT472" s="95"/>
      <c r="DU472" s="95"/>
      <c r="DV472" s="95"/>
      <c r="DW472" s="95"/>
      <c r="DX472" s="95"/>
      <c r="DY472" s="95"/>
      <c r="DZ472" s="95"/>
      <c r="EA472" s="95"/>
      <c r="EB472" s="95"/>
      <c r="EC472" s="95"/>
      <c r="ED472" s="95"/>
      <c r="EE472" s="95"/>
      <c r="EF472" s="95"/>
      <c r="EG472" s="95"/>
      <c r="EH472" s="95"/>
      <c r="EI472" s="95"/>
      <c r="EJ472" s="95"/>
      <c r="EK472" s="95"/>
      <c r="EL472" s="95"/>
      <c r="EM472" s="95"/>
      <c r="EN472" s="95"/>
      <c r="EO472" s="95"/>
      <c r="EP472" s="95"/>
      <c r="EQ472" s="95"/>
      <c r="ER472" s="95"/>
      <c r="ES472" s="95"/>
      <c r="ET472" s="95"/>
      <c r="EU472" s="95"/>
      <c r="EV472" s="95"/>
      <c r="EW472" s="95"/>
      <c r="EX472" s="95"/>
      <c r="EY472" s="95"/>
      <c r="EZ472" s="95"/>
      <c r="FA472" s="95"/>
      <c r="FB472" s="95"/>
      <c r="FC472" s="95"/>
      <c r="FD472" s="95"/>
      <c r="FE472" s="95"/>
      <c r="FF472" s="95"/>
      <c r="FG472" s="95"/>
      <c r="FH472" s="95"/>
      <c r="FI472" s="95"/>
      <c r="FJ472" s="95"/>
      <c r="FK472" s="95"/>
      <c r="FL472" s="95"/>
      <c r="FM472" s="95"/>
      <c r="FN472" s="95"/>
      <c r="FO472" s="95"/>
      <c r="FP472" s="95"/>
      <c r="FQ472" s="95"/>
      <c r="FR472" s="95"/>
      <c r="FS472" s="95"/>
      <c r="FT472" s="95"/>
      <c r="FU472" s="95"/>
      <c r="FV472" s="95"/>
      <c r="FW472" s="95"/>
      <c r="FX472" s="95"/>
      <c r="FY472" s="95"/>
      <c r="FZ472" s="95"/>
      <c r="GA472" s="95"/>
      <c r="GB472" s="95"/>
      <c r="GC472" s="95"/>
      <c r="GD472" s="95"/>
      <c r="GE472" s="95"/>
      <c r="GF472" s="95"/>
      <c r="GG472" s="95"/>
      <c r="GH472" s="95"/>
      <c r="GI472" s="95"/>
      <c r="GJ472" s="95"/>
      <c r="GK472" s="95"/>
      <c r="GL472" s="95"/>
      <c r="GM472" s="95"/>
      <c r="GN472" s="95"/>
      <c r="GO472" s="95"/>
      <c r="GP472" s="95"/>
      <c r="GQ472" s="95"/>
      <c r="GR472" s="95"/>
      <c r="GS472" s="95"/>
      <c r="GT472" s="95"/>
      <c r="GU472" s="95"/>
      <c r="GV472" s="95"/>
      <c r="GW472" s="95"/>
      <c r="GX472" s="95"/>
      <c r="GY472" s="95"/>
      <c r="GZ472" s="95"/>
      <c r="HA472" s="95"/>
      <c r="HB472" s="95"/>
      <c r="HC472" s="95"/>
      <c r="HD472" s="95"/>
      <c r="HE472" s="95"/>
      <c r="HF472" s="95"/>
      <c r="HG472" s="95"/>
      <c r="HH472" s="95"/>
      <c r="HI472" s="95"/>
      <c r="HJ472" s="95"/>
      <c r="HK472" s="95"/>
      <c r="HL472" s="95"/>
      <c r="HM472" s="95"/>
      <c r="HN472" s="95"/>
      <c r="HO472" s="95"/>
      <c r="HP472" s="95"/>
      <c r="HQ472" s="95"/>
      <c r="HR472" s="95"/>
      <c r="HS472" s="95"/>
      <c r="HT472" s="95"/>
      <c r="HU472" s="95"/>
      <c r="HV472" s="95"/>
      <c r="HW472" s="95"/>
      <c r="HX472" s="95"/>
      <c r="HY472" s="95"/>
      <c r="HZ472" s="95"/>
    </row>
    <row r="473" spans="1:234" s="95" customFormat="1" ht="10.5" customHeight="1">
      <c r="A473" s="463" t="s">
        <v>61</v>
      </c>
      <c r="B473" s="465">
        <f>B471+1</f>
        <v>38862</v>
      </c>
      <c r="C473" s="293">
        <f>SUM(D473:J474)</f>
        <v>90</v>
      </c>
      <c r="D473" s="285">
        <v>90</v>
      </c>
      <c r="E473" s="96"/>
      <c r="F473" s="80"/>
      <c r="G473" s="80"/>
      <c r="H473" s="80"/>
      <c r="I473" s="96"/>
      <c r="J473" s="81"/>
      <c r="K473" s="28" t="s">
        <v>112</v>
      </c>
      <c r="L473" s="99">
        <v>9</v>
      </c>
      <c r="M473" s="82" t="s">
        <v>100</v>
      </c>
      <c r="N473" s="83">
        <v>11</v>
      </c>
      <c r="O473" s="213" t="s">
        <v>29</v>
      </c>
      <c r="P473" s="221"/>
      <c r="Q473" s="318">
        <f>SUM(R473:R474,T473:T474)+SUM(S473:S474)*1.5+SUM(U473:U474)/3+SUM(V473:V474)*0.6</f>
        <v>17</v>
      </c>
      <c r="R473" s="70"/>
      <c r="S473" s="70"/>
      <c r="T473" s="29">
        <v>17</v>
      </c>
      <c r="U473" s="29"/>
      <c r="V473" s="30"/>
      <c r="W473" s="28">
        <v>120</v>
      </c>
      <c r="X473" s="83"/>
      <c r="Y473" s="140"/>
      <c r="Z473" s="185"/>
      <c r="AA473" s="34"/>
      <c r="AB473" s="32">
        <v>90</v>
      </c>
      <c r="AC473" s="33"/>
      <c r="AD473" s="33"/>
      <c r="AE473" s="33"/>
      <c r="AF473" s="33"/>
      <c r="AG473" s="33"/>
      <c r="AH473" s="33"/>
      <c r="AI473" s="34"/>
      <c r="AJ473" s="30"/>
      <c r="AK473" s="180">
        <v>45</v>
      </c>
      <c r="AL473" s="185">
        <v>59</v>
      </c>
      <c r="AM473" s="33">
        <v>55</v>
      </c>
      <c r="AN473" s="33">
        <v>54</v>
      </c>
      <c r="AO473" s="34">
        <f>AN473-AK473</f>
        <v>9</v>
      </c>
      <c r="AP473" s="352"/>
      <c r="AQ473" s="491" t="s">
        <v>360</v>
      </c>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c r="DK473" s="59"/>
      <c r="DL473" s="59"/>
      <c r="DM473" s="59"/>
      <c r="DN473" s="59"/>
      <c r="DO473" s="59"/>
      <c r="DP473" s="59"/>
      <c r="DQ473" s="59"/>
      <c r="DR473" s="59"/>
      <c r="DS473" s="59"/>
      <c r="DT473" s="59"/>
      <c r="DU473" s="59"/>
      <c r="DV473" s="59"/>
      <c r="DW473" s="59"/>
      <c r="DX473" s="59"/>
      <c r="DY473" s="59"/>
      <c r="DZ473" s="59"/>
      <c r="EA473" s="59"/>
      <c r="EB473" s="59"/>
      <c r="EC473" s="59"/>
      <c r="ED473" s="59"/>
      <c r="EE473" s="59"/>
      <c r="EF473" s="59"/>
      <c r="EG473" s="59"/>
      <c r="EH473" s="59"/>
      <c r="EI473" s="59"/>
      <c r="EJ473" s="59"/>
      <c r="EK473" s="59"/>
      <c r="EL473" s="59"/>
      <c r="EM473" s="59"/>
      <c r="EN473" s="59"/>
      <c r="EO473" s="59"/>
      <c r="EP473" s="59"/>
      <c r="EQ473" s="59"/>
      <c r="ER473" s="59"/>
      <c r="ES473" s="59"/>
      <c r="ET473" s="59"/>
      <c r="EU473" s="59"/>
      <c r="EV473" s="59"/>
      <c r="EW473" s="59"/>
      <c r="EX473" s="59"/>
      <c r="EY473" s="59"/>
      <c r="EZ473" s="59"/>
      <c r="FA473" s="59"/>
      <c r="FB473" s="59"/>
      <c r="FC473" s="59"/>
      <c r="FD473" s="59"/>
      <c r="FE473" s="59"/>
      <c r="FF473" s="59"/>
      <c r="FG473" s="59"/>
      <c r="FH473" s="59"/>
      <c r="FI473" s="59"/>
      <c r="FJ473" s="59"/>
      <c r="FK473" s="59"/>
      <c r="FL473" s="59"/>
      <c r="FM473" s="59"/>
      <c r="FN473" s="59"/>
      <c r="FO473" s="59"/>
      <c r="FP473" s="59"/>
      <c r="FQ473" s="59"/>
      <c r="FR473" s="59"/>
      <c r="FS473" s="59"/>
      <c r="FT473" s="59"/>
      <c r="FU473" s="59"/>
      <c r="FV473" s="59"/>
      <c r="FW473" s="59"/>
      <c r="FX473" s="59"/>
      <c r="FY473" s="59"/>
      <c r="FZ473" s="59"/>
      <c r="GA473" s="59"/>
      <c r="GB473" s="59"/>
      <c r="GC473" s="59"/>
      <c r="GD473" s="59"/>
      <c r="GE473" s="59"/>
      <c r="GF473" s="59"/>
      <c r="GG473" s="59"/>
      <c r="GH473" s="59"/>
      <c r="GI473" s="59"/>
      <c r="GJ473" s="59"/>
      <c r="GK473" s="59"/>
      <c r="GL473" s="59"/>
      <c r="GM473" s="59"/>
      <c r="GN473" s="59"/>
      <c r="GO473" s="59"/>
      <c r="GP473" s="59"/>
      <c r="GQ473" s="59"/>
      <c r="GR473" s="59"/>
      <c r="GS473" s="59"/>
      <c r="GT473" s="59"/>
      <c r="GU473" s="59"/>
      <c r="GV473" s="59"/>
      <c r="GW473" s="59"/>
      <c r="GX473" s="59"/>
      <c r="GY473" s="59"/>
      <c r="GZ473" s="59"/>
      <c r="HA473" s="59"/>
      <c r="HB473" s="59"/>
      <c r="HC473" s="59"/>
      <c r="HD473" s="59"/>
      <c r="HE473" s="59"/>
      <c r="HF473" s="59"/>
      <c r="HG473" s="59"/>
      <c r="HH473" s="59"/>
      <c r="HI473" s="59"/>
      <c r="HJ473" s="59"/>
      <c r="HK473" s="59"/>
      <c r="HL473" s="59"/>
      <c r="HM473" s="59"/>
      <c r="HN473" s="59"/>
      <c r="HO473" s="59"/>
      <c r="HP473" s="59"/>
      <c r="HQ473" s="59"/>
      <c r="HR473" s="59"/>
      <c r="HS473" s="59"/>
      <c r="HT473" s="59"/>
      <c r="HU473" s="59"/>
      <c r="HV473" s="59"/>
      <c r="HW473" s="59"/>
      <c r="HX473" s="59"/>
      <c r="HY473" s="59"/>
      <c r="HZ473" s="59"/>
    </row>
    <row r="474" spans="1:234" ht="10.5" customHeight="1">
      <c r="A474" s="467"/>
      <c r="B474" s="468"/>
      <c r="C474" s="294"/>
      <c r="D474" s="286"/>
      <c r="E474" s="97"/>
      <c r="F474" s="87"/>
      <c r="G474" s="87"/>
      <c r="H474" s="87"/>
      <c r="I474" s="97"/>
      <c r="J474" s="88"/>
      <c r="K474" s="89"/>
      <c r="L474" s="101"/>
      <c r="M474" s="91"/>
      <c r="N474" s="92"/>
      <c r="O474" s="212"/>
      <c r="P474" s="222"/>
      <c r="Q474" s="319"/>
      <c r="R474" s="93"/>
      <c r="S474" s="93"/>
      <c r="T474" s="94"/>
      <c r="U474" s="94"/>
      <c r="V474" s="90"/>
      <c r="W474" s="89"/>
      <c r="X474" s="92"/>
      <c r="Y474" s="182"/>
      <c r="Z474" s="184"/>
      <c r="AA474" s="306"/>
      <c r="AB474" s="442"/>
      <c r="AC474" s="349"/>
      <c r="AD474" s="349"/>
      <c r="AE474" s="349"/>
      <c r="AF474" s="349"/>
      <c r="AG474" s="349"/>
      <c r="AH474" s="349"/>
      <c r="AI474" s="306"/>
      <c r="AJ474" s="90">
        <v>8</v>
      </c>
      <c r="AK474" s="182"/>
      <c r="AL474" s="184"/>
      <c r="AM474" s="349"/>
      <c r="AN474" s="349"/>
      <c r="AO474" s="306"/>
      <c r="AP474" s="350"/>
      <c r="AQ474" s="490"/>
      <c r="AR474" s="95"/>
      <c r="AS474" s="95"/>
      <c r="AT474" s="95"/>
      <c r="AU474" s="95"/>
      <c r="AV474" s="95"/>
      <c r="AW474" s="95"/>
      <c r="AX474" s="95"/>
      <c r="AY474" s="95"/>
      <c r="AZ474" s="95"/>
      <c r="BA474" s="95"/>
      <c r="BB474" s="95"/>
      <c r="BC474" s="95"/>
      <c r="BD474" s="95"/>
      <c r="BE474" s="95"/>
      <c r="BF474" s="95"/>
      <c r="BG474" s="95"/>
      <c r="BH474" s="95"/>
      <c r="BI474" s="95"/>
      <c r="BJ474" s="95"/>
      <c r="BK474" s="95"/>
      <c r="BL474" s="95"/>
      <c r="BM474" s="95"/>
      <c r="BN474" s="95"/>
      <c r="BO474" s="95"/>
      <c r="BP474" s="95"/>
      <c r="BQ474" s="95"/>
      <c r="BR474" s="95"/>
      <c r="BS474" s="95"/>
      <c r="BT474" s="95"/>
      <c r="BU474" s="95"/>
      <c r="BV474" s="95"/>
      <c r="BW474" s="95"/>
      <c r="BX474" s="95"/>
      <c r="BY474" s="95"/>
      <c r="BZ474" s="95"/>
      <c r="CA474" s="95"/>
      <c r="CB474" s="95"/>
      <c r="CC474" s="95"/>
      <c r="CD474" s="95"/>
      <c r="CE474" s="95"/>
      <c r="CF474" s="95"/>
      <c r="CG474" s="95"/>
      <c r="CH474" s="95"/>
      <c r="CI474" s="95"/>
      <c r="CJ474" s="95"/>
      <c r="CK474" s="95"/>
      <c r="CL474" s="95"/>
      <c r="CM474" s="95"/>
      <c r="CN474" s="95"/>
      <c r="CO474" s="95"/>
      <c r="CP474" s="95"/>
      <c r="CQ474" s="95"/>
      <c r="CR474" s="95"/>
      <c r="CS474" s="95"/>
      <c r="CT474" s="95"/>
      <c r="CU474" s="95"/>
      <c r="CV474" s="95"/>
      <c r="CW474" s="95"/>
      <c r="CX474" s="95"/>
      <c r="CY474" s="95"/>
      <c r="CZ474" s="95"/>
      <c r="DA474" s="95"/>
      <c r="DB474" s="95"/>
      <c r="DC474" s="95"/>
      <c r="DD474" s="95"/>
      <c r="DE474" s="95"/>
      <c r="DF474" s="95"/>
      <c r="DG474" s="95"/>
      <c r="DH474" s="95"/>
      <c r="DI474" s="95"/>
      <c r="DJ474" s="95"/>
      <c r="DK474" s="95"/>
      <c r="DL474" s="95"/>
      <c r="DM474" s="95"/>
      <c r="DN474" s="95"/>
      <c r="DO474" s="95"/>
      <c r="DP474" s="95"/>
      <c r="DQ474" s="95"/>
      <c r="DR474" s="95"/>
      <c r="DS474" s="95"/>
      <c r="DT474" s="95"/>
      <c r="DU474" s="95"/>
      <c r="DV474" s="95"/>
      <c r="DW474" s="95"/>
      <c r="DX474" s="95"/>
      <c r="DY474" s="95"/>
      <c r="DZ474" s="95"/>
      <c r="EA474" s="95"/>
      <c r="EB474" s="95"/>
      <c r="EC474" s="95"/>
      <c r="ED474" s="95"/>
      <c r="EE474" s="95"/>
      <c r="EF474" s="95"/>
      <c r="EG474" s="95"/>
      <c r="EH474" s="95"/>
      <c r="EI474" s="95"/>
      <c r="EJ474" s="95"/>
      <c r="EK474" s="95"/>
      <c r="EL474" s="95"/>
      <c r="EM474" s="95"/>
      <c r="EN474" s="95"/>
      <c r="EO474" s="95"/>
      <c r="EP474" s="95"/>
      <c r="EQ474" s="95"/>
      <c r="ER474" s="95"/>
      <c r="ES474" s="95"/>
      <c r="ET474" s="95"/>
      <c r="EU474" s="95"/>
      <c r="EV474" s="95"/>
      <c r="EW474" s="95"/>
      <c r="EX474" s="95"/>
      <c r="EY474" s="95"/>
      <c r="EZ474" s="95"/>
      <c r="FA474" s="95"/>
      <c r="FB474" s="95"/>
      <c r="FC474" s="95"/>
      <c r="FD474" s="95"/>
      <c r="FE474" s="95"/>
      <c r="FF474" s="95"/>
      <c r="FG474" s="95"/>
      <c r="FH474" s="95"/>
      <c r="FI474" s="95"/>
      <c r="FJ474" s="95"/>
      <c r="FK474" s="95"/>
      <c r="FL474" s="95"/>
      <c r="FM474" s="95"/>
      <c r="FN474" s="95"/>
      <c r="FO474" s="95"/>
      <c r="FP474" s="95"/>
      <c r="FQ474" s="95"/>
      <c r="FR474" s="95"/>
      <c r="FS474" s="95"/>
      <c r="FT474" s="95"/>
      <c r="FU474" s="95"/>
      <c r="FV474" s="95"/>
      <c r="FW474" s="95"/>
      <c r="FX474" s="95"/>
      <c r="FY474" s="95"/>
      <c r="FZ474" s="95"/>
      <c r="GA474" s="95"/>
      <c r="GB474" s="95"/>
      <c r="GC474" s="95"/>
      <c r="GD474" s="95"/>
      <c r="GE474" s="95"/>
      <c r="GF474" s="95"/>
      <c r="GG474" s="95"/>
      <c r="GH474" s="95"/>
      <c r="GI474" s="95"/>
      <c r="GJ474" s="95"/>
      <c r="GK474" s="95"/>
      <c r="GL474" s="95"/>
      <c r="GM474" s="95"/>
      <c r="GN474" s="95"/>
      <c r="GO474" s="95"/>
      <c r="GP474" s="95"/>
      <c r="GQ474" s="95"/>
      <c r="GR474" s="95"/>
      <c r="GS474" s="95"/>
      <c r="GT474" s="95"/>
      <c r="GU474" s="95"/>
      <c r="GV474" s="95"/>
      <c r="GW474" s="95"/>
      <c r="GX474" s="95"/>
      <c r="GY474" s="95"/>
      <c r="GZ474" s="95"/>
      <c r="HA474" s="95"/>
      <c r="HB474" s="95"/>
      <c r="HC474" s="95"/>
      <c r="HD474" s="95"/>
      <c r="HE474" s="95"/>
      <c r="HF474" s="95"/>
      <c r="HG474" s="95"/>
      <c r="HH474" s="95"/>
      <c r="HI474" s="95"/>
      <c r="HJ474" s="95"/>
      <c r="HK474" s="95"/>
      <c r="HL474" s="95"/>
      <c r="HM474" s="95"/>
      <c r="HN474" s="95"/>
      <c r="HO474" s="95"/>
      <c r="HP474" s="95"/>
      <c r="HQ474" s="95"/>
      <c r="HR474" s="95"/>
      <c r="HS474" s="95"/>
      <c r="HT474" s="95"/>
      <c r="HU474" s="95"/>
      <c r="HV474" s="95"/>
      <c r="HW474" s="95"/>
      <c r="HX474" s="95"/>
      <c r="HY474" s="95"/>
      <c r="HZ474" s="95"/>
    </row>
    <row r="475" spans="1:234" s="95" customFormat="1" ht="10.5" customHeight="1">
      <c r="A475" s="463" t="s">
        <v>62</v>
      </c>
      <c r="B475" s="465">
        <f>B473+1</f>
        <v>38863</v>
      </c>
      <c r="C475" s="293">
        <f>SUM(D475:J476)</f>
        <v>18</v>
      </c>
      <c r="D475" s="285"/>
      <c r="E475" s="96"/>
      <c r="F475" s="80"/>
      <c r="G475" s="80"/>
      <c r="H475" s="80"/>
      <c r="I475" s="80"/>
      <c r="J475" s="98"/>
      <c r="K475" s="28"/>
      <c r="L475" s="30"/>
      <c r="M475" s="82"/>
      <c r="N475" s="83"/>
      <c r="O475" s="211"/>
      <c r="P475" s="221"/>
      <c r="Q475" s="318">
        <f>SUM(R475:R476,T475:T476)+SUM(S475:S476)*1.5+SUM(U475:U476)/3+SUM(V475:V476)*0.6</f>
        <v>3</v>
      </c>
      <c r="R475" s="70"/>
      <c r="S475" s="70"/>
      <c r="T475" s="29"/>
      <c r="U475" s="29"/>
      <c r="V475" s="30"/>
      <c r="W475" s="28"/>
      <c r="X475" s="83"/>
      <c r="Y475" s="180"/>
      <c r="Z475" s="307"/>
      <c r="AA475" s="54"/>
      <c r="AB475" s="38"/>
      <c r="AC475" s="37"/>
      <c r="AD475" s="37"/>
      <c r="AE475" s="37"/>
      <c r="AF475" s="37"/>
      <c r="AG475" s="37"/>
      <c r="AH475" s="37"/>
      <c r="AI475" s="54"/>
      <c r="AJ475" s="30"/>
      <c r="AK475" s="180">
        <v>45</v>
      </c>
      <c r="AL475" s="185">
        <v>68</v>
      </c>
      <c r="AM475" s="33">
        <v>59</v>
      </c>
      <c r="AN475" s="33">
        <v>52</v>
      </c>
      <c r="AO475" s="34">
        <f>AN475-AK475</f>
        <v>7</v>
      </c>
      <c r="AP475" s="352"/>
      <c r="AQ475" s="491" t="s">
        <v>499</v>
      </c>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c r="CH475" s="59"/>
      <c r="CI475" s="59"/>
      <c r="CJ475" s="59"/>
      <c r="CK475" s="59"/>
      <c r="CL475" s="59"/>
      <c r="CM475" s="59"/>
      <c r="CN475" s="59"/>
      <c r="CO475" s="59"/>
      <c r="CP475" s="59"/>
      <c r="CQ475" s="59"/>
      <c r="CR475" s="59"/>
      <c r="CS475" s="59"/>
      <c r="CT475" s="59"/>
      <c r="CU475" s="59"/>
      <c r="CV475" s="59"/>
      <c r="CW475" s="59"/>
      <c r="CX475" s="59"/>
      <c r="CY475" s="59"/>
      <c r="CZ475" s="59"/>
      <c r="DA475" s="59"/>
      <c r="DB475" s="59"/>
      <c r="DC475" s="59"/>
      <c r="DD475" s="59"/>
      <c r="DE475" s="59"/>
      <c r="DF475" s="59"/>
      <c r="DG475" s="59"/>
      <c r="DH475" s="59"/>
      <c r="DI475" s="59"/>
      <c r="DJ475" s="59"/>
      <c r="DK475" s="59"/>
      <c r="DL475" s="59"/>
      <c r="DM475" s="59"/>
      <c r="DN475" s="59"/>
      <c r="DO475" s="59"/>
      <c r="DP475" s="59"/>
      <c r="DQ475" s="59"/>
      <c r="DR475" s="59"/>
      <c r="DS475" s="59"/>
      <c r="DT475" s="59"/>
      <c r="DU475" s="59"/>
      <c r="DV475" s="59"/>
      <c r="DW475" s="59"/>
      <c r="DX475" s="59"/>
      <c r="DY475" s="59"/>
      <c r="DZ475" s="59"/>
      <c r="EA475" s="59"/>
      <c r="EB475" s="59"/>
      <c r="EC475" s="59"/>
      <c r="ED475" s="59"/>
      <c r="EE475" s="59"/>
      <c r="EF475" s="59"/>
      <c r="EG475" s="59"/>
      <c r="EH475" s="59"/>
      <c r="EI475" s="59"/>
      <c r="EJ475" s="59"/>
      <c r="EK475" s="59"/>
      <c r="EL475" s="59"/>
      <c r="EM475" s="59"/>
      <c r="EN475" s="59"/>
      <c r="EO475" s="59"/>
      <c r="EP475" s="59"/>
      <c r="EQ475" s="59"/>
      <c r="ER475" s="59"/>
      <c r="ES475" s="59"/>
      <c r="ET475" s="59"/>
      <c r="EU475" s="59"/>
      <c r="EV475" s="59"/>
      <c r="EW475" s="59"/>
      <c r="EX475" s="59"/>
      <c r="EY475" s="59"/>
      <c r="EZ475" s="59"/>
      <c r="FA475" s="59"/>
      <c r="FB475" s="59"/>
      <c r="FC475" s="59"/>
      <c r="FD475" s="59"/>
      <c r="FE475" s="59"/>
      <c r="FF475" s="59"/>
      <c r="FG475" s="59"/>
      <c r="FH475" s="59"/>
      <c r="FI475" s="59"/>
      <c r="FJ475" s="59"/>
      <c r="FK475" s="59"/>
      <c r="FL475" s="59"/>
      <c r="FM475" s="59"/>
      <c r="FN475" s="59"/>
      <c r="FO475" s="59"/>
      <c r="FP475" s="59"/>
      <c r="FQ475" s="59"/>
      <c r="FR475" s="59"/>
      <c r="FS475" s="59"/>
      <c r="FT475" s="59"/>
      <c r="FU475" s="59"/>
      <c r="FV475" s="59"/>
      <c r="FW475" s="59"/>
      <c r="FX475" s="59"/>
      <c r="FY475" s="59"/>
      <c r="FZ475" s="59"/>
      <c r="GA475" s="59"/>
      <c r="GB475" s="59"/>
      <c r="GC475" s="59"/>
      <c r="GD475" s="59"/>
      <c r="GE475" s="59"/>
      <c r="GF475" s="59"/>
      <c r="GG475" s="59"/>
      <c r="GH475" s="59"/>
      <c r="GI475" s="59"/>
      <c r="GJ475" s="59"/>
      <c r="GK475" s="59"/>
      <c r="GL475" s="59"/>
      <c r="GM475" s="59"/>
      <c r="GN475" s="59"/>
      <c r="GO475" s="59"/>
      <c r="GP475" s="59"/>
      <c r="GQ475" s="59"/>
      <c r="GR475" s="59"/>
      <c r="GS475" s="59"/>
      <c r="GT475" s="59"/>
      <c r="GU475" s="59"/>
      <c r="GV475" s="59"/>
      <c r="GW475" s="59"/>
      <c r="GX475" s="59"/>
      <c r="GY475" s="59"/>
      <c r="GZ475" s="59"/>
      <c r="HA475" s="59"/>
      <c r="HB475" s="59"/>
      <c r="HC475" s="59"/>
      <c r="HD475" s="59"/>
      <c r="HE475" s="59"/>
      <c r="HF475" s="59"/>
      <c r="HG475" s="59"/>
      <c r="HH475" s="59"/>
      <c r="HI475" s="59"/>
      <c r="HJ475" s="59"/>
      <c r="HK475" s="59"/>
      <c r="HL475" s="59"/>
      <c r="HM475" s="59"/>
      <c r="HN475" s="59"/>
      <c r="HO475" s="59"/>
      <c r="HP475" s="59"/>
      <c r="HQ475" s="59"/>
      <c r="HR475" s="59"/>
      <c r="HS475" s="59"/>
      <c r="HT475" s="59"/>
      <c r="HU475" s="59"/>
      <c r="HV475" s="59"/>
      <c r="HW475" s="59"/>
      <c r="HX475" s="59"/>
      <c r="HY475" s="59"/>
      <c r="HZ475" s="59"/>
    </row>
    <row r="476" spans="1:234" ht="10.5" customHeight="1">
      <c r="A476" s="467"/>
      <c r="B476" s="468"/>
      <c r="C476" s="294"/>
      <c r="D476" s="286">
        <v>18</v>
      </c>
      <c r="E476" s="97"/>
      <c r="F476" s="87"/>
      <c r="G476" s="87"/>
      <c r="H476" s="87"/>
      <c r="I476" s="87"/>
      <c r="J476" s="100"/>
      <c r="K476" s="89" t="s">
        <v>133</v>
      </c>
      <c r="L476" s="90">
        <v>8</v>
      </c>
      <c r="M476" s="91" t="s">
        <v>70</v>
      </c>
      <c r="N476" s="92">
        <v>20</v>
      </c>
      <c r="O476" s="212" t="s">
        <v>207</v>
      </c>
      <c r="P476" s="222"/>
      <c r="Q476" s="319"/>
      <c r="R476" s="93"/>
      <c r="S476" s="93"/>
      <c r="T476" s="94">
        <v>3</v>
      </c>
      <c r="U476" s="94"/>
      <c r="V476" s="90"/>
      <c r="W476" s="89"/>
      <c r="X476" s="92"/>
      <c r="Y476" s="182"/>
      <c r="Z476" s="184"/>
      <c r="AA476" s="309"/>
      <c r="AB476" s="443">
        <v>18</v>
      </c>
      <c r="AC476" s="444"/>
      <c r="AD476" s="444"/>
      <c r="AE476" s="444"/>
      <c r="AF476" s="444"/>
      <c r="AG476" s="444"/>
      <c r="AH476" s="444"/>
      <c r="AI476" s="309"/>
      <c r="AJ476" s="90">
        <v>8</v>
      </c>
      <c r="AK476" s="182"/>
      <c r="AL476" s="184"/>
      <c r="AM476" s="349"/>
      <c r="AN476" s="349"/>
      <c r="AO476" s="306"/>
      <c r="AP476" s="350"/>
      <c r="AQ476" s="490"/>
      <c r="AR476" s="95"/>
      <c r="AS476" s="95"/>
      <c r="AT476" s="95"/>
      <c r="AU476" s="95"/>
      <c r="AV476" s="95"/>
      <c r="AW476" s="95"/>
      <c r="AX476" s="95"/>
      <c r="AY476" s="95"/>
      <c r="AZ476" s="95"/>
      <c r="BA476" s="95"/>
      <c r="BB476" s="95"/>
      <c r="BC476" s="95"/>
      <c r="BD476" s="95"/>
      <c r="BE476" s="95"/>
      <c r="BF476" s="95"/>
      <c r="BG476" s="95"/>
      <c r="BH476" s="95"/>
      <c r="BI476" s="95"/>
      <c r="BJ476" s="95"/>
      <c r="BK476" s="95"/>
      <c r="BL476" s="95"/>
      <c r="BM476" s="95"/>
      <c r="BN476" s="95"/>
      <c r="BO476" s="95"/>
      <c r="BP476" s="95"/>
      <c r="BQ476" s="95"/>
      <c r="BR476" s="95"/>
      <c r="BS476" s="95"/>
      <c r="BT476" s="95"/>
      <c r="BU476" s="95"/>
      <c r="BV476" s="95"/>
      <c r="BW476" s="95"/>
      <c r="BX476" s="95"/>
      <c r="BY476" s="95"/>
      <c r="BZ476" s="95"/>
      <c r="CA476" s="95"/>
      <c r="CB476" s="95"/>
      <c r="CC476" s="95"/>
      <c r="CD476" s="95"/>
      <c r="CE476" s="95"/>
      <c r="CF476" s="95"/>
      <c r="CG476" s="95"/>
      <c r="CH476" s="95"/>
      <c r="CI476" s="95"/>
      <c r="CJ476" s="95"/>
      <c r="CK476" s="95"/>
      <c r="CL476" s="95"/>
      <c r="CM476" s="95"/>
      <c r="CN476" s="95"/>
      <c r="CO476" s="95"/>
      <c r="CP476" s="95"/>
      <c r="CQ476" s="95"/>
      <c r="CR476" s="95"/>
      <c r="CS476" s="95"/>
      <c r="CT476" s="95"/>
      <c r="CU476" s="95"/>
      <c r="CV476" s="95"/>
      <c r="CW476" s="95"/>
      <c r="CX476" s="95"/>
      <c r="CY476" s="95"/>
      <c r="CZ476" s="95"/>
      <c r="DA476" s="95"/>
      <c r="DB476" s="95"/>
      <c r="DC476" s="95"/>
      <c r="DD476" s="95"/>
      <c r="DE476" s="95"/>
      <c r="DF476" s="95"/>
      <c r="DG476" s="95"/>
      <c r="DH476" s="95"/>
      <c r="DI476" s="95"/>
      <c r="DJ476" s="95"/>
      <c r="DK476" s="95"/>
      <c r="DL476" s="95"/>
      <c r="DM476" s="95"/>
      <c r="DN476" s="95"/>
      <c r="DO476" s="95"/>
      <c r="DP476" s="95"/>
      <c r="DQ476" s="95"/>
      <c r="DR476" s="95"/>
      <c r="DS476" s="95"/>
      <c r="DT476" s="95"/>
      <c r="DU476" s="95"/>
      <c r="DV476" s="95"/>
      <c r="DW476" s="95"/>
      <c r="DX476" s="95"/>
      <c r="DY476" s="95"/>
      <c r="DZ476" s="95"/>
      <c r="EA476" s="95"/>
      <c r="EB476" s="95"/>
      <c r="EC476" s="95"/>
      <c r="ED476" s="95"/>
      <c r="EE476" s="95"/>
      <c r="EF476" s="95"/>
      <c r="EG476" s="95"/>
      <c r="EH476" s="95"/>
      <c r="EI476" s="95"/>
      <c r="EJ476" s="95"/>
      <c r="EK476" s="95"/>
      <c r="EL476" s="95"/>
      <c r="EM476" s="95"/>
      <c r="EN476" s="95"/>
      <c r="EO476" s="95"/>
      <c r="EP476" s="95"/>
      <c r="EQ476" s="95"/>
      <c r="ER476" s="95"/>
      <c r="ES476" s="95"/>
      <c r="ET476" s="95"/>
      <c r="EU476" s="95"/>
      <c r="EV476" s="95"/>
      <c r="EW476" s="95"/>
      <c r="EX476" s="95"/>
      <c r="EY476" s="95"/>
      <c r="EZ476" s="95"/>
      <c r="FA476" s="95"/>
      <c r="FB476" s="95"/>
      <c r="FC476" s="95"/>
      <c r="FD476" s="95"/>
      <c r="FE476" s="95"/>
      <c r="FF476" s="95"/>
      <c r="FG476" s="95"/>
      <c r="FH476" s="95"/>
      <c r="FI476" s="95"/>
      <c r="FJ476" s="95"/>
      <c r="FK476" s="95"/>
      <c r="FL476" s="95"/>
      <c r="FM476" s="95"/>
      <c r="FN476" s="95"/>
      <c r="FO476" s="95"/>
      <c r="FP476" s="95"/>
      <c r="FQ476" s="95"/>
      <c r="FR476" s="95"/>
      <c r="FS476" s="95"/>
      <c r="FT476" s="95"/>
      <c r="FU476" s="95"/>
      <c r="FV476" s="95"/>
      <c r="FW476" s="95"/>
      <c r="FX476" s="95"/>
      <c r="FY476" s="95"/>
      <c r="FZ476" s="95"/>
      <c r="GA476" s="95"/>
      <c r="GB476" s="95"/>
      <c r="GC476" s="95"/>
      <c r="GD476" s="95"/>
      <c r="GE476" s="95"/>
      <c r="GF476" s="95"/>
      <c r="GG476" s="95"/>
      <c r="GH476" s="95"/>
      <c r="GI476" s="95"/>
      <c r="GJ476" s="95"/>
      <c r="GK476" s="95"/>
      <c r="GL476" s="95"/>
      <c r="GM476" s="95"/>
      <c r="GN476" s="95"/>
      <c r="GO476" s="95"/>
      <c r="GP476" s="95"/>
      <c r="GQ476" s="95"/>
      <c r="GR476" s="95"/>
      <c r="GS476" s="95"/>
      <c r="GT476" s="95"/>
      <c r="GU476" s="95"/>
      <c r="GV476" s="95"/>
      <c r="GW476" s="95"/>
      <c r="GX476" s="95"/>
      <c r="GY476" s="95"/>
      <c r="GZ476" s="95"/>
      <c r="HA476" s="95"/>
      <c r="HB476" s="95"/>
      <c r="HC476" s="95"/>
      <c r="HD476" s="95"/>
      <c r="HE476" s="95"/>
      <c r="HF476" s="95"/>
      <c r="HG476" s="95"/>
      <c r="HH476" s="95"/>
      <c r="HI476" s="95"/>
      <c r="HJ476" s="95"/>
      <c r="HK476" s="95"/>
      <c r="HL476" s="95"/>
      <c r="HM476" s="95"/>
      <c r="HN476" s="95"/>
      <c r="HO476" s="95"/>
      <c r="HP476" s="95"/>
      <c r="HQ476" s="95"/>
      <c r="HR476" s="95"/>
      <c r="HS476" s="95"/>
      <c r="HT476" s="95"/>
      <c r="HU476" s="95"/>
      <c r="HV476" s="95"/>
      <c r="HW476" s="95"/>
      <c r="HX476" s="95"/>
      <c r="HY476" s="95"/>
      <c r="HZ476" s="95"/>
    </row>
    <row r="477" spans="1:234" s="95" customFormat="1" ht="10.5" customHeight="1">
      <c r="A477" s="463" t="s">
        <v>63</v>
      </c>
      <c r="B477" s="465">
        <f>B475+1</f>
        <v>38864</v>
      </c>
      <c r="C477" s="293">
        <f>SUM(D477:J478)</f>
        <v>80</v>
      </c>
      <c r="D477" s="284">
        <v>35</v>
      </c>
      <c r="E477" s="80"/>
      <c r="F477" s="80">
        <v>7</v>
      </c>
      <c r="G477" s="80">
        <v>5</v>
      </c>
      <c r="H477" s="80"/>
      <c r="I477" s="80"/>
      <c r="J477" s="81"/>
      <c r="K477" s="28" t="s">
        <v>260</v>
      </c>
      <c r="L477" s="30">
        <v>9</v>
      </c>
      <c r="M477" s="82" t="s">
        <v>100</v>
      </c>
      <c r="N477" s="83">
        <v>13</v>
      </c>
      <c r="O477" s="211" t="s">
        <v>497</v>
      </c>
      <c r="P477" s="221"/>
      <c r="Q477" s="318">
        <f>SUM(R477:R478,T477:T478)+SUM(S477:S478)*1.5+SUM(U477:U478)/3+SUM(V477:V478)*0.6</f>
        <v>16</v>
      </c>
      <c r="R477" s="70"/>
      <c r="S477" s="70">
        <v>2</v>
      </c>
      <c r="T477" s="29">
        <v>7</v>
      </c>
      <c r="U477" s="29"/>
      <c r="V477" s="30"/>
      <c r="W477" s="28">
        <v>166</v>
      </c>
      <c r="X477" s="83">
        <v>181</v>
      </c>
      <c r="Y477" s="140"/>
      <c r="Z477" s="185">
        <v>2.45</v>
      </c>
      <c r="AA477" s="34"/>
      <c r="AB477" s="32">
        <v>35</v>
      </c>
      <c r="AC477" s="33">
        <v>12</v>
      </c>
      <c r="AD477" s="33"/>
      <c r="AE477" s="33"/>
      <c r="AF477" s="33"/>
      <c r="AG477" s="33"/>
      <c r="AH477" s="33"/>
      <c r="AI477" s="34"/>
      <c r="AJ477" s="30"/>
      <c r="AK477" s="180" t="s">
        <v>99</v>
      </c>
      <c r="AL477" s="185"/>
      <c r="AM477" s="33"/>
      <c r="AN477" s="33"/>
      <c r="AO477" s="34"/>
      <c r="AP477" s="352"/>
      <c r="AQ477" s="491" t="s">
        <v>498</v>
      </c>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c r="DV477" s="59"/>
      <c r="DW477" s="59"/>
      <c r="DX477" s="59"/>
      <c r="DY477" s="59"/>
      <c r="DZ477" s="59"/>
      <c r="EA477" s="59"/>
      <c r="EB477" s="59"/>
      <c r="EC477" s="59"/>
      <c r="ED477" s="59"/>
      <c r="EE477" s="59"/>
      <c r="EF477" s="59"/>
      <c r="EG477" s="59"/>
      <c r="EH477" s="59"/>
      <c r="EI477" s="59"/>
      <c r="EJ477" s="59"/>
      <c r="EK477" s="59"/>
      <c r="EL477" s="59"/>
      <c r="EM477" s="59"/>
      <c r="EN477" s="59"/>
      <c r="EO477" s="59"/>
      <c r="EP477" s="59"/>
      <c r="EQ477" s="59"/>
      <c r="ER477" s="59"/>
      <c r="ES477" s="59"/>
      <c r="ET477" s="59"/>
      <c r="EU477" s="59"/>
      <c r="EV477" s="59"/>
      <c r="EW477" s="59"/>
      <c r="EX477" s="59"/>
      <c r="EY477" s="59"/>
      <c r="EZ477" s="59"/>
      <c r="FA477" s="59"/>
      <c r="FB477" s="59"/>
      <c r="FC477" s="59"/>
      <c r="FD477" s="59"/>
      <c r="FE477" s="59"/>
      <c r="FF477" s="59"/>
      <c r="FG477" s="59"/>
      <c r="FH477" s="59"/>
      <c r="FI477" s="59"/>
      <c r="FJ477" s="59"/>
      <c r="FK477" s="59"/>
      <c r="FL477" s="59"/>
      <c r="FM477" s="59"/>
      <c r="FN477" s="59"/>
      <c r="FO477" s="59"/>
      <c r="FP477" s="59"/>
      <c r="FQ477" s="59"/>
      <c r="FR477" s="59"/>
      <c r="FS477" s="59"/>
      <c r="FT477" s="59"/>
      <c r="FU477" s="59"/>
      <c r="FV477" s="59"/>
      <c r="FW477" s="59"/>
      <c r="FX477" s="59"/>
      <c r="FY477" s="59"/>
      <c r="FZ477" s="59"/>
      <c r="GA477" s="59"/>
      <c r="GB477" s="59"/>
      <c r="GC477" s="59"/>
      <c r="GD477" s="59"/>
      <c r="GE477" s="59"/>
      <c r="GF477" s="59"/>
      <c r="GG477" s="59"/>
      <c r="GH477" s="59"/>
      <c r="GI477" s="59"/>
      <c r="GJ477" s="59"/>
      <c r="GK477" s="59"/>
      <c r="GL477" s="59"/>
      <c r="GM477" s="59"/>
      <c r="GN477" s="59"/>
      <c r="GO477" s="59"/>
      <c r="GP477" s="59"/>
      <c r="GQ477" s="59"/>
      <c r="GR477" s="59"/>
      <c r="GS477" s="59"/>
      <c r="GT477" s="59"/>
      <c r="GU477" s="59"/>
      <c r="GV477" s="59"/>
      <c r="GW477" s="59"/>
      <c r="GX477" s="59"/>
      <c r="GY477" s="59"/>
      <c r="GZ477" s="59"/>
      <c r="HA477" s="59"/>
      <c r="HB477" s="59"/>
      <c r="HC477" s="59"/>
      <c r="HD477" s="59"/>
      <c r="HE477" s="59"/>
      <c r="HF477" s="59"/>
      <c r="HG477" s="59"/>
      <c r="HH477" s="59"/>
      <c r="HI477" s="59"/>
      <c r="HJ477" s="59"/>
      <c r="HK477" s="59"/>
      <c r="HL477" s="59"/>
      <c r="HM477" s="59"/>
      <c r="HN477" s="59"/>
      <c r="HO477" s="59"/>
      <c r="HP477" s="59"/>
      <c r="HQ477" s="59"/>
      <c r="HR477" s="59"/>
      <c r="HS477" s="59"/>
      <c r="HT477" s="59"/>
      <c r="HU477" s="59"/>
      <c r="HV477" s="59"/>
      <c r="HW477" s="59"/>
      <c r="HX477" s="59"/>
      <c r="HY477" s="59"/>
      <c r="HZ477" s="59"/>
    </row>
    <row r="478" spans="1:234" ht="10.5" customHeight="1">
      <c r="A478" s="467"/>
      <c r="B478" s="468"/>
      <c r="C478" s="294"/>
      <c r="D478" s="283">
        <v>33</v>
      </c>
      <c r="E478" s="87"/>
      <c r="F478" s="87"/>
      <c r="G478" s="87"/>
      <c r="H478" s="87"/>
      <c r="I478" s="87"/>
      <c r="J478" s="88"/>
      <c r="K478" s="89" t="s">
        <v>31</v>
      </c>
      <c r="L478" s="90">
        <v>10</v>
      </c>
      <c r="M478" s="91" t="s">
        <v>70</v>
      </c>
      <c r="N478" s="92">
        <v>20</v>
      </c>
      <c r="O478" s="212" t="s">
        <v>207</v>
      </c>
      <c r="P478" s="222"/>
      <c r="Q478" s="319"/>
      <c r="R478" s="93"/>
      <c r="S478" s="93"/>
      <c r="T478" s="94">
        <v>6</v>
      </c>
      <c r="U478" s="94"/>
      <c r="V478" s="90"/>
      <c r="W478" s="89">
        <v>117</v>
      </c>
      <c r="X478" s="92"/>
      <c r="Y478" s="182"/>
      <c r="Z478" s="184"/>
      <c r="AA478" s="306"/>
      <c r="AB478" s="442">
        <v>33</v>
      </c>
      <c r="AC478" s="349"/>
      <c r="AD478" s="349"/>
      <c r="AE478" s="349"/>
      <c r="AF478" s="349"/>
      <c r="AG478" s="349"/>
      <c r="AH478" s="349"/>
      <c r="AI478" s="306"/>
      <c r="AJ478" s="90">
        <v>8</v>
      </c>
      <c r="AK478" s="183"/>
      <c r="AL478" s="184"/>
      <c r="AM478" s="349"/>
      <c r="AN478" s="349"/>
      <c r="AO478" s="306"/>
      <c r="AP478" s="350"/>
      <c r="AQ478" s="490"/>
      <c r="AR478" s="95"/>
      <c r="AS478" s="95"/>
      <c r="AT478" s="95"/>
      <c r="AU478" s="95"/>
      <c r="AV478" s="95"/>
      <c r="AW478" s="95"/>
      <c r="AX478" s="95"/>
      <c r="AY478" s="95"/>
      <c r="AZ478" s="95"/>
      <c r="BA478" s="95"/>
      <c r="BB478" s="95"/>
      <c r="BC478" s="95"/>
      <c r="BD478" s="95"/>
      <c r="BE478" s="95"/>
      <c r="BF478" s="95"/>
      <c r="BG478" s="95"/>
      <c r="BH478" s="95"/>
      <c r="BI478" s="95"/>
      <c r="BJ478" s="95"/>
      <c r="BK478" s="95"/>
      <c r="BL478" s="95"/>
      <c r="BM478" s="95"/>
      <c r="BN478" s="95"/>
      <c r="BO478" s="95"/>
      <c r="BP478" s="95"/>
      <c r="BQ478" s="95"/>
      <c r="BR478" s="95"/>
      <c r="BS478" s="95"/>
      <c r="BT478" s="95"/>
      <c r="BU478" s="95"/>
      <c r="BV478" s="95"/>
      <c r="BW478" s="95"/>
      <c r="BX478" s="95"/>
      <c r="BY478" s="95"/>
      <c r="BZ478" s="95"/>
      <c r="CA478" s="95"/>
      <c r="CB478" s="95"/>
      <c r="CC478" s="95"/>
      <c r="CD478" s="95"/>
      <c r="CE478" s="95"/>
      <c r="CF478" s="95"/>
      <c r="CG478" s="95"/>
      <c r="CH478" s="95"/>
      <c r="CI478" s="95"/>
      <c r="CJ478" s="95"/>
      <c r="CK478" s="95"/>
      <c r="CL478" s="95"/>
      <c r="CM478" s="95"/>
      <c r="CN478" s="95"/>
      <c r="CO478" s="95"/>
      <c r="CP478" s="95"/>
      <c r="CQ478" s="95"/>
      <c r="CR478" s="95"/>
      <c r="CS478" s="95"/>
      <c r="CT478" s="95"/>
      <c r="CU478" s="95"/>
      <c r="CV478" s="95"/>
      <c r="CW478" s="95"/>
      <c r="CX478" s="95"/>
      <c r="CY478" s="95"/>
      <c r="CZ478" s="95"/>
      <c r="DA478" s="95"/>
      <c r="DB478" s="95"/>
      <c r="DC478" s="95"/>
      <c r="DD478" s="95"/>
      <c r="DE478" s="95"/>
      <c r="DF478" s="95"/>
      <c r="DG478" s="95"/>
      <c r="DH478" s="95"/>
      <c r="DI478" s="95"/>
      <c r="DJ478" s="95"/>
      <c r="DK478" s="95"/>
      <c r="DL478" s="95"/>
      <c r="DM478" s="95"/>
      <c r="DN478" s="95"/>
      <c r="DO478" s="95"/>
      <c r="DP478" s="95"/>
      <c r="DQ478" s="95"/>
      <c r="DR478" s="95"/>
      <c r="DS478" s="95"/>
      <c r="DT478" s="95"/>
      <c r="DU478" s="95"/>
      <c r="DV478" s="95"/>
      <c r="DW478" s="95"/>
      <c r="DX478" s="95"/>
      <c r="DY478" s="95"/>
      <c r="DZ478" s="95"/>
      <c r="EA478" s="95"/>
      <c r="EB478" s="95"/>
      <c r="EC478" s="95"/>
      <c r="ED478" s="95"/>
      <c r="EE478" s="95"/>
      <c r="EF478" s="95"/>
      <c r="EG478" s="95"/>
      <c r="EH478" s="95"/>
      <c r="EI478" s="95"/>
      <c r="EJ478" s="95"/>
      <c r="EK478" s="95"/>
      <c r="EL478" s="95"/>
      <c r="EM478" s="95"/>
      <c r="EN478" s="95"/>
      <c r="EO478" s="95"/>
      <c r="EP478" s="95"/>
      <c r="EQ478" s="95"/>
      <c r="ER478" s="95"/>
      <c r="ES478" s="95"/>
      <c r="ET478" s="95"/>
      <c r="EU478" s="95"/>
      <c r="EV478" s="95"/>
      <c r="EW478" s="95"/>
      <c r="EX478" s="95"/>
      <c r="EY478" s="95"/>
      <c r="EZ478" s="95"/>
      <c r="FA478" s="95"/>
      <c r="FB478" s="95"/>
      <c r="FC478" s="95"/>
      <c r="FD478" s="95"/>
      <c r="FE478" s="95"/>
      <c r="FF478" s="95"/>
      <c r="FG478" s="95"/>
      <c r="FH478" s="95"/>
      <c r="FI478" s="95"/>
      <c r="FJ478" s="95"/>
      <c r="FK478" s="95"/>
      <c r="FL478" s="95"/>
      <c r="FM478" s="95"/>
      <c r="FN478" s="95"/>
      <c r="FO478" s="95"/>
      <c r="FP478" s="95"/>
      <c r="FQ478" s="95"/>
      <c r="FR478" s="95"/>
      <c r="FS478" s="95"/>
      <c r="FT478" s="95"/>
      <c r="FU478" s="95"/>
      <c r="FV478" s="95"/>
      <c r="FW478" s="95"/>
      <c r="FX478" s="95"/>
      <c r="FY478" s="95"/>
      <c r="FZ478" s="95"/>
      <c r="GA478" s="95"/>
      <c r="GB478" s="95"/>
      <c r="GC478" s="95"/>
      <c r="GD478" s="95"/>
      <c r="GE478" s="95"/>
      <c r="GF478" s="95"/>
      <c r="GG478" s="95"/>
      <c r="GH478" s="95"/>
      <c r="GI478" s="95"/>
      <c r="GJ478" s="95"/>
      <c r="GK478" s="95"/>
      <c r="GL478" s="95"/>
      <c r="GM478" s="95"/>
      <c r="GN478" s="95"/>
      <c r="GO478" s="95"/>
      <c r="GP478" s="95"/>
      <c r="GQ478" s="95"/>
      <c r="GR478" s="95"/>
      <c r="GS478" s="95"/>
      <c r="GT478" s="95"/>
      <c r="GU478" s="95"/>
      <c r="GV478" s="95"/>
      <c r="GW478" s="95"/>
      <c r="GX478" s="95"/>
      <c r="GY478" s="95"/>
      <c r="GZ478" s="95"/>
      <c r="HA478" s="95"/>
      <c r="HB478" s="95"/>
      <c r="HC478" s="95"/>
      <c r="HD478" s="95"/>
      <c r="HE478" s="95"/>
      <c r="HF478" s="95"/>
      <c r="HG478" s="95"/>
      <c r="HH478" s="95"/>
      <c r="HI478" s="95"/>
      <c r="HJ478" s="95"/>
      <c r="HK478" s="95"/>
      <c r="HL478" s="95"/>
      <c r="HM478" s="95"/>
      <c r="HN478" s="95"/>
      <c r="HO478" s="95"/>
      <c r="HP478" s="95"/>
      <c r="HQ478" s="95"/>
      <c r="HR478" s="95"/>
      <c r="HS478" s="95"/>
      <c r="HT478" s="95"/>
      <c r="HU478" s="95"/>
      <c r="HV478" s="95"/>
      <c r="HW478" s="95"/>
      <c r="HX478" s="95"/>
      <c r="HY478" s="95"/>
      <c r="HZ478" s="95"/>
    </row>
    <row r="479" spans="1:234" s="95" customFormat="1" ht="10.5" customHeight="1">
      <c r="A479" s="463" t="s">
        <v>64</v>
      </c>
      <c r="B479" s="465">
        <f>B477+1</f>
        <v>38865</v>
      </c>
      <c r="C479" s="293">
        <f>SUM(D479:J480)</f>
        <v>173</v>
      </c>
      <c r="D479" s="285">
        <v>82</v>
      </c>
      <c r="E479" s="96"/>
      <c r="F479" s="80"/>
      <c r="G479" s="80"/>
      <c r="H479" s="80"/>
      <c r="I479" s="80"/>
      <c r="J479" s="98"/>
      <c r="K479" s="28" t="s">
        <v>124</v>
      </c>
      <c r="L479" s="99">
        <v>9</v>
      </c>
      <c r="M479" s="82" t="s">
        <v>100</v>
      </c>
      <c r="N479" s="83">
        <v>12</v>
      </c>
      <c r="O479" s="213" t="s">
        <v>613</v>
      </c>
      <c r="P479" s="221"/>
      <c r="Q479" s="320">
        <f>SUM(R479:R480,T479:T480)+SUM(S479:S480)*1.5+SUM(U479:U480)/3+SUM(V479:V480)*0.6</f>
        <v>33.5</v>
      </c>
      <c r="R479" s="70"/>
      <c r="S479" s="70">
        <v>9</v>
      </c>
      <c r="T479" s="29">
        <v>3</v>
      </c>
      <c r="U479" s="29"/>
      <c r="V479" s="30"/>
      <c r="W479" s="28">
        <v>131</v>
      </c>
      <c r="X479" s="83"/>
      <c r="Y479" s="140"/>
      <c r="Z479" s="185"/>
      <c r="AA479" s="34">
        <v>8.3</v>
      </c>
      <c r="AB479" s="32">
        <v>15</v>
      </c>
      <c r="AC479" s="33">
        <v>67</v>
      </c>
      <c r="AD479" s="33"/>
      <c r="AE479" s="33"/>
      <c r="AF479" s="33"/>
      <c r="AG479" s="33"/>
      <c r="AH479" s="33"/>
      <c r="AI479" s="34"/>
      <c r="AJ479" s="30"/>
      <c r="AK479" s="180">
        <v>45</v>
      </c>
      <c r="AL479" s="185">
        <v>64</v>
      </c>
      <c r="AM479" s="33">
        <v>57</v>
      </c>
      <c r="AN479" s="351">
        <v>54</v>
      </c>
      <c r="AO479" s="34">
        <f>AN479-AK479</f>
        <v>9</v>
      </c>
      <c r="AP479" s="352"/>
      <c r="AQ479" s="491" t="s">
        <v>614</v>
      </c>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c r="DV479" s="59"/>
      <c r="DW479" s="59"/>
      <c r="DX479" s="59"/>
      <c r="DY479" s="59"/>
      <c r="DZ479" s="59"/>
      <c r="EA479" s="59"/>
      <c r="EB479" s="59"/>
      <c r="EC479" s="59"/>
      <c r="ED479" s="59"/>
      <c r="EE479" s="59"/>
      <c r="EF479" s="59"/>
      <c r="EG479" s="59"/>
      <c r="EH479" s="59"/>
      <c r="EI479" s="59"/>
      <c r="EJ479" s="59"/>
      <c r="EK479" s="59"/>
      <c r="EL479" s="59"/>
      <c r="EM479" s="59"/>
      <c r="EN479" s="59"/>
      <c r="EO479" s="59"/>
      <c r="EP479" s="59"/>
      <c r="EQ479" s="59"/>
      <c r="ER479" s="59"/>
      <c r="ES479" s="59"/>
      <c r="ET479" s="59"/>
      <c r="EU479" s="59"/>
      <c r="EV479" s="59"/>
      <c r="EW479" s="59"/>
      <c r="EX479" s="59"/>
      <c r="EY479" s="59"/>
      <c r="EZ479" s="59"/>
      <c r="FA479" s="59"/>
      <c r="FB479" s="59"/>
      <c r="FC479" s="59"/>
      <c r="FD479" s="59"/>
      <c r="FE479" s="59"/>
      <c r="FF479" s="59"/>
      <c r="FG479" s="59"/>
      <c r="FH479" s="59"/>
      <c r="FI479" s="59"/>
      <c r="FJ479" s="59"/>
      <c r="FK479" s="59"/>
      <c r="FL479" s="59"/>
      <c r="FM479" s="59"/>
      <c r="FN479" s="59"/>
      <c r="FO479" s="59"/>
      <c r="FP479" s="59"/>
      <c r="FQ479" s="59"/>
      <c r="FR479" s="59"/>
      <c r="FS479" s="59"/>
      <c r="FT479" s="59"/>
      <c r="FU479" s="59"/>
      <c r="FV479" s="59"/>
      <c r="FW479" s="59"/>
      <c r="FX479" s="59"/>
      <c r="FY479" s="59"/>
      <c r="FZ479" s="59"/>
      <c r="GA479" s="59"/>
      <c r="GB479" s="59"/>
      <c r="GC479" s="59"/>
      <c r="GD479" s="59"/>
      <c r="GE479" s="59"/>
      <c r="GF479" s="59"/>
      <c r="GG479" s="59"/>
      <c r="GH479" s="59"/>
      <c r="GI479" s="59"/>
      <c r="GJ479" s="59"/>
      <c r="GK479" s="59"/>
      <c r="GL479" s="59"/>
      <c r="GM479" s="59"/>
      <c r="GN479" s="59"/>
      <c r="GO479" s="59"/>
      <c r="GP479" s="59"/>
      <c r="GQ479" s="59"/>
      <c r="GR479" s="59"/>
      <c r="GS479" s="59"/>
      <c r="GT479" s="59"/>
      <c r="GU479" s="59"/>
      <c r="GV479" s="59"/>
      <c r="GW479" s="59"/>
      <c r="GX479" s="59"/>
      <c r="GY479" s="59"/>
      <c r="GZ479" s="59"/>
      <c r="HA479" s="59"/>
      <c r="HB479" s="59"/>
      <c r="HC479" s="59"/>
      <c r="HD479" s="59"/>
      <c r="HE479" s="59"/>
      <c r="HF479" s="59"/>
      <c r="HG479" s="59"/>
      <c r="HH479" s="59"/>
      <c r="HI479" s="59"/>
      <c r="HJ479" s="59"/>
      <c r="HK479" s="59"/>
      <c r="HL479" s="59"/>
      <c r="HM479" s="59"/>
      <c r="HN479" s="59"/>
      <c r="HO479" s="59"/>
      <c r="HP479" s="59"/>
      <c r="HQ479" s="59"/>
      <c r="HR479" s="59"/>
      <c r="HS479" s="59"/>
      <c r="HT479" s="59"/>
      <c r="HU479" s="59"/>
      <c r="HV479" s="59"/>
      <c r="HW479" s="59"/>
      <c r="HX479" s="59"/>
      <c r="HY479" s="59"/>
      <c r="HZ479" s="59"/>
    </row>
    <row r="480" spans="1:43" ht="10.5" customHeight="1" thickBot="1">
      <c r="A480" s="464"/>
      <c r="B480" s="466"/>
      <c r="C480" s="296"/>
      <c r="D480" s="285">
        <v>91</v>
      </c>
      <c r="E480" s="96"/>
      <c r="J480" s="98"/>
      <c r="K480" s="28" t="s">
        <v>447</v>
      </c>
      <c r="L480" s="99">
        <v>8</v>
      </c>
      <c r="M480" s="82" t="s">
        <v>97</v>
      </c>
      <c r="N480" s="83">
        <v>19</v>
      </c>
      <c r="O480" s="211" t="s">
        <v>29</v>
      </c>
      <c r="Q480" s="318"/>
      <c r="T480" s="29">
        <v>17</v>
      </c>
      <c r="W480" s="28">
        <v>121</v>
      </c>
      <c r="AB480" s="32">
        <v>91</v>
      </c>
      <c r="AJ480" s="30">
        <v>9</v>
      </c>
      <c r="AQ480" s="492"/>
    </row>
    <row r="481" spans="1:234" ht="10.5" customHeight="1" thickBot="1">
      <c r="A481" s="471">
        <f>IF(A465=52,1,A465+1)</f>
        <v>21</v>
      </c>
      <c r="B481" s="472"/>
      <c r="C481" s="299">
        <f>(C482/60-ROUNDDOWN(C482/60,0))/100*60+ROUNDDOWN(C482/60,0)</f>
        <v>9.3</v>
      </c>
      <c r="D481" s="300">
        <f>(D482/60-ROUNDDOWN(D482/60,0))/100*60+ROUNDDOWN(D482/60,0)</f>
        <v>8.58</v>
      </c>
      <c r="E481" s="301">
        <f aca="true" t="shared" si="147" ref="E481:J481">(E482/60-ROUNDDOWN(E482/60,0))/100*60+ROUNDDOWN(E482/60,0)</f>
        <v>0.07</v>
      </c>
      <c r="F481" s="301">
        <f t="shared" si="147"/>
        <v>0.13</v>
      </c>
      <c r="G481" s="301">
        <f t="shared" si="147"/>
        <v>0.11</v>
      </c>
      <c r="H481" s="301">
        <f t="shared" si="147"/>
        <v>0.01</v>
      </c>
      <c r="I481" s="301">
        <f t="shared" si="147"/>
        <v>0</v>
      </c>
      <c r="J481" s="301">
        <f t="shared" si="147"/>
        <v>0</v>
      </c>
      <c r="K481" s="226"/>
      <c r="L481" s="227">
        <f>2*COUNTA(L467:L480)-COUNT(L467:L480)</f>
        <v>11</v>
      </c>
      <c r="M481" s="228"/>
      <c r="N481" s="229"/>
      <c r="O481" s="475"/>
      <c r="P481" s="476"/>
      <c r="Q481" s="321">
        <f aca="true" t="shared" si="148" ref="Q481:V481">SUM(Q467:Q480)</f>
        <v>103.5</v>
      </c>
      <c r="R481" s="230">
        <f t="shared" si="148"/>
        <v>0</v>
      </c>
      <c r="S481" s="230">
        <f t="shared" si="148"/>
        <v>11</v>
      </c>
      <c r="T481" s="230">
        <f t="shared" si="148"/>
        <v>87</v>
      </c>
      <c r="U481" s="230">
        <f t="shared" si="148"/>
        <v>0</v>
      </c>
      <c r="V481" s="230">
        <f t="shared" si="148"/>
        <v>0</v>
      </c>
      <c r="W481" s="226"/>
      <c r="X481" s="229"/>
      <c r="Y481" s="231"/>
      <c r="Z481" s="312">
        <f>COUNT(Z467:Z480)</f>
        <v>1</v>
      </c>
      <c r="AA481" s="313">
        <f>COUNT(AA467:AA480)</f>
        <v>1</v>
      </c>
      <c r="AB481" s="300">
        <f aca="true" t="shared" si="149" ref="AB481:AI481">(AB482/60-ROUNDDOWN(AB482/60,0))/100*60+ROUNDDOWN(AB482/60,0)</f>
        <v>7.31</v>
      </c>
      <c r="AC481" s="300">
        <f t="shared" si="149"/>
        <v>1.19</v>
      </c>
      <c r="AD481" s="300">
        <f t="shared" si="149"/>
        <v>0</v>
      </c>
      <c r="AE481" s="300">
        <f t="shared" si="149"/>
        <v>0</v>
      </c>
      <c r="AF481" s="300">
        <f t="shared" si="149"/>
        <v>0</v>
      </c>
      <c r="AG481" s="300">
        <f t="shared" si="149"/>
        <v>0</v>
      </c>
      <c r="AH481" s="300">
        <f t="shared" si="149"/>
        <v>0</v>
      </c>
      <c r="AI481" s="448">
        <f t="shared" si="149"/>
        <v>0.39999999999999997</v>
      </c>
      <c r="AJ481" s="317">
        <f>IF(COUNT(AJ467:AJ480)=0,0,SUM(AJ467:AJ480)/COUNTA(AK469:AK480,AK483:AK484))</f>
        <v>8.285714285714286</v>
      </c>
      <c r="AK481" s="231">
        <f>IF(COUNT(AK467:AK480)=0,"",AVERAGE(AK467:AK480))</f>
        <v>46.5</v>
      </c>
      <c r="AL481" s="231">
        <f>IF(COUNT(AL467:AL480)=0,"",AVERAGE(AL467:AL480))</f>
        <v>66.16666666666667</v>
      </c>
      <c r="AM481" s="231">
        <f>IF(COUNT(AM467:AM480)=0,"",AVERAGE(AM467:AM480))</f>
        <v>60.333333333333336</v>
      </c>
      <c r="AN481" s="231">
        <f>IF(COUNT(AN467:AN480)=0,"",AVERAGE(AN467:AN480))</f>
        <v>57.5</v>
      </c>
      <c r="AO481" s="231">
        <f>IF(COUNT(AO467:AO480)=0,"",AVERAGE(AO467:AO480))</f>
        <v>11</v>
      </c>
      <c r="AP481" s="342">
        <f>SUM(AP467:AP480)</f>
        <v>1</v>
      </c>
      <c r="AQ481" s="367"/>
      <c r="AR481" s="232"/>
      <c r="AS481" s="232"/>
      <c r="AT481" s="232"/>
      <c r="AU481" s="232"/>
      <c r="AV481" s="232"/>
      <c r="AW481" s="232"/>
      <c r="AX481" s="232"/>
      <c r="AY481" s="232"/>
      <c r="AZ481" s="232"/>
      <c r="BA481" s="232"/>
      <c r="BB481" s="232"/>
      <c r="BC481" s="232"/>
      <c r="BD481" s="232"/>
      <c r="BE481" s="232"/>
      <c r="BF481" s="232"/>
      <c r="BG481" s="232"/>
      <c r="BH481" s="232"/>
      <c r="BI481" s="232"/>
      <c r="BJ481" s="232"/>
      <c r="BK481" s="232"/>
      <c r="BL481" s="232"/>
      <c r="BM481" s="232"/>
      <c r="BN481" s="232"/>
      <c r="BO481" s="232"/>
      <c r="BP481" s="232"/>
      <c r="BQ481" s="232"/>
      <c r="BR481" s="232"/>
      <c r="BS481" s="232"/>
      <c r="BT481" s="232"/>
      <c r="BU481" s="232"/>
      <c r="BV481" s="232"/>
      <c r="BW481" s="232"/>
      <c r="BX481" s="232"/>
      <c r="BY481" s="232"/>
      <c r="BZ481" s="232"/>
      <c r="CA481" s="232"/>
      <c r="CB481" s="232"/>
      <c r="CC481" s="232"/>
      <c r="CD481" s="232"/>
      <c r="CE481" s="232"/>
      <c r="CF481" s="232"/>
      <c r="CG481" s="232"/>
      <c r="CH481" s="232"/>
      <c r="CI481" s="232"/>
      <c r="CJ481" s="232"/>
      <c r="CK481" s="232"/>
      <c r="CL481" s="232"/>
      <c r="CM481" s="232"/>
      <c r="CN481" s="232"/>
      <c r="CO481" s="232"/>
      <c r="CP481" s="232"/>
      <c r="CQ481" s="232"/>
      <c r="CR481" s="232"/>
      <c r="CS481" s="232"/>
      <c r="CT481" s="232"/>
      <c r="CU481" s="232"/>
      <c r="CV481" s="232"/>
      <c r="CW481" s="232"/>
      <c r="CX481" s="232"/>
      <c r="CY481" s="232"/>
      <c r="CZ481" s="232"/>
      <c r="DA481" s="232"/>
      <c r="DB481" s="232"/>
      <c r="DC481" s="232"/>
      <c r="DD481" s="232"/>
      <c r="DE481" s="232"/>
      <c r="DF481" s="232"/>
      <c r="DG481" s="232"/>
      <c r="DH481" s="232"/>
      <c r="DI481" s="232"/>
      <c r="DJ481" s="232"/>
      <c r="DK481" s="232"/>
      <c r="DL481" s="232"/>
      <c r="DM481" s="232"/>
      <c r="DN481" s="232"/>
      <c r="DO481" s="232"/>
      <c r="DP481" s="232"/>
      <c r="DQ481" s="232"/>
      <c r="DR481" s="232"/>
      <c r="DS481" s="232"/>
      <c r="DT481" s="232"/>
      <c r="DU481" s="232"/>
      <c r="DV481" s="232"/>
      <c r="DW481" s="232"/>
      <c r="DX481" s="232"/>
      <c r="DY481" s="232"/>
      <c r="DZ481" s="232"/>
      <c r="EA481" s="232"/>
      <c r="EB481" s="232"/>
      <c r="EC481" s="232"/>
      <c r="ED481" s="232"/>
      <c r="EE481" s="232"/>
      <c r="EF481" s="232"/>
      <c r="EG481" s="232"/>
      <c r="EH481" s="232"/>
      <c r="EI481" s="232"/>
      <c r="EJ481" s="232"/>
      <c r="EK481" s="232"/>
      <c r="EL481" s="232"/>
      <c r="EM481" s="232"/>
      <c r="EN481" s="232"/>
      <c r="EO481" s="232"/>
      <c r="EP481" s="232"/>
      <c r="EQ481" s="232"/>
      <c r="ER481" s="232"/>
      <c r="ES481" s="232"/>
      <c r="ET481" s="232"/>
      <c r="EU481" s="232"/>
      <c r="EV481" s="232"/>
      <c r="EW481" s="232"/>
      <c r="EX481" s="232"/>
      <c r="EY481" s="232"/>
      <c r="EZ481" s="232"/>
      <c r="FA481" s="232"/>
      <c r="FB481" s="232"/>
      <c r="FC481" s="232"/>
      <c r="FD481" s="232"/>
      <c r="FE481" s="232"/>
      <c r="FF481" s="232"/>
      <c r="FG481" s="232"/>
      <c r="FH481" s="232"/>
      <c r="FI481" s="232"/>
      <c r="FJ481" s="232"/>
      <c r="FK481" s="232"/>
      <c r="FL481" s="232"/>
      <c r="FM481" s="232"/>
      <c r="FN481" s="232"/>
      <c r="FO481" s="232"/>
      <c r="FP481" s="232"/>
      <c r="FQ481" s="232"/>
      <c r="FR481" s="232"/>
      <c r="FS481" s="232"/>
      <c r="FT481" s="232"/>
      <c r="FU481" s="232"/>
      <c r="FV481" s="232"/>
      <c r="FW481" s="232"/>
      <c r="FX481" s="232"/>
      <c r="FY481" s="232"/>
      <c r="FZ481" s="232"/>
      <c r="GA481" s="232"/>
      <c r="GB481" s="232"/>
      <c r="GC481" s="232"/>
      <c r="GD481" s="232"/>
      <c r="GE481" s="232"/>
      <c r="GF481" s="232"/>
      <c r="GG481" s="232"/>
      <c r="GH481" s="232"/>
      <c r="GI481" s="232"/>
      <c r="GJ481" s="232"/>
      <c r="GK481" s="232"/>
      <c r="GL481" s="232"/>
      <c r="GM481" s="232"/>
      <c r="GN481" s="232"/>
      <c r="GO481" s="232"/>
      <c r="GP481" s="232"/>
      <c r="GQ481" s="232"/>
      <c r="GR481" s="232"/>
      <c r="GS481" s="232"/>
      <c r="GT481" s="232"/>
      <c r="GU481" s="232"/>
      <c r="GV481" s="232"/>
      <c r="GW481" s="232"/>
      <c r="GX481" s="232"/>
      <c r="GY481" s="232"/>
      <c r="GZ481" s="232"/>
      <c r="HA481" s="232"/>
      <c r="HB481" s="232"/>
      <c r="HC481" s="232"/>
      <c r="HD481" s="232"/>
      <c r="HE481" s="232"/>
      <c r="HF481" s="232"/>
      <c r="HG481" s="232"/>
      <c r="HH481" s="232"/>
      <c r="HI481" s="232"/>
      <c r="HJ481" s="232"/>
      <c r="HK481" s="232"/>
      <c r="HL481" s="232"/>
      <c r="HM481" s="232"/>
      <c r="HN481" s="232"/>
      <c r="HO481" s="232"/>
      <c r="HP481" s="232"/>
      <c r="HQ481" s="232"/>
      <c r="HR481" s="232"/>
      <c r="HS481" s="232"/>
      <c r="HT481" s="232"/>
      <c r="HU481" s="232"/>
      <c r="HV481" s="232"/>
      <c r="HW481" s="232"/>
      <c r="HX481" s="232"/>
      <c r="HY481" s="232"/>
      <c r="HZ481" s="232"/>
    </row>
    <row r="482" spans="1:234" s="232" customFormat="1" ht="10.5" customHeight="1" thickBot="1">
      <c r="A482" s="473"/>
      <c r="B482" s="474"/>
      <c r="C482" s="297">
        <f>SUM(C467:C480)</f>
        <v>570</v>
      </c>
      <c r="D482" s="288">
        <f>SUM(D467:D480)</f>
        <v>538</v>
      </c>
      <c r="E482" s="233">
        <f aca="true" t="shared" si="150" ref="E482:J482">SUM(E467:E480)</f>
        <v>7</v>
      </c>
      <c r="F482" s="233">
        <f t="shared" si="150"/>
        <v>13</v>
      </c>
      <c r="G482" s="233">
        <f t="shared" si="150"/>
        <v>11</v>
      </c>
      <c r="H482" s="233">
        <f t="shared" si="150"/>
        <v>1</v>
      </c>
      <c r="I482" s="233">
        <f t="shared" si="150"/>
        <v>0</v>
      </c>
      <c r="J482" s="233">
        <f t="shared" si="150"/>
        <v>0</v>
      </c>
      <c r="K482" s="234"/>
      <c r="L482" s="235"/>
      <c r="M482" s="236"/>
      <c r="N482" s="237"/>
      <c r="O482" s="477"/>
      <c r="P482" s="478"/>
      <c r="Q482" s="316">
        <f>IF(C482=0,"",Q481/C482*60)</f>
        <v>10.894736842105264</v>
      </c>
      <c r="R482" s="239"/>
      <c r="S482" s="239"/>
      <c r="T482" s="240"/>
      <c r="U482" s="240"/>
      <c r="V482" s="235"/>
      <c r="W482" s="234"/>
      <c r="X482" s="237"/>
      <c r="Y482" s="241"/>
      <c r="Z482" s="314">
        <f>SUM(Z467:Z480)</f>
        <v>2.45</v>
      </c>
      <c r="AA482" s="315">
        <f>SUM(AA467:AA480)</f>
        <v>8.3</v>
      </c>
      <c r="AB482" s="288">
        <f>SUM(AB467:AB480)</f>
        <v>451</v>
      </c>
      <c r="AC482" s="288">
        <f aca="true" t="shared" si="151" ref="AC482:AI482">SUM(AC467:AC480)</f>
        <v>79</v>
      </c>
      <c r="AD482" s="288">
        <f t="shared" si="151"/>
        <v>0</v>
      </c>
      <c r="AE482" s="288">
        <f t="shared" si="151"/>
        <v>0</v>
      </c>
      <c r="AF482" s="288">
        <f t="shared" si="151"/>
        <v>0</v>
      </c>
      <c r="AG482" s="288">
        <f t="shared" si="151"/>
        <v>0</v>
      </c>
      <c r="AH482" s="288">
        <f t="shared" si="151"/>
        <v>0</v>
      </c>
      <c r="AI482" s="449">
        <f t="shared" si="151"/>
        <v>40</v>
      </c>
      <c r="AJ482" s="235"/>
      <c r="AK482" s="241"/>
      <c r="AL482" s="314"/>
      <c r="AM482" s="343"/>
      <c r="AN482" s="343"/>
      <c r="AO482" s="315"/>
      <c r="AP482" s="344"/>
      <c r="AQ482" s="368"/>
      <c r="AR482" s="242"/>
      <c r="AS482" s="242"/>
      <c r="AT482" s="242"/>
      <c r="AU482" s="242"/>
      <c r="AV482" s="242"/>
      <c r="AW482" s="242"/>
      <c r="AX482" s="242"/>
      <c r="AY482" s="242"/>
      <c r="AZ482" s="242"/>
      <c r="BA482" s="242"/>
      <c r="BB482" s="242"/>
      <c r="BC482" s="242"/>
      <c r="BD482" s="242"/>
      <c r="BE482" s="242"/>
      <c r="BF482" s="242"/>
      <c r="BG482" s="242"/>
      <c r="BH482" s="242"/>
      <c r="BI482" s="242"/>
      <c r="BJ482" s="242"/>
      <c r="BK482" s="242"/>
      <c r="BL482" s="242"/>
      <c r="BM482" s="242"/>
      <c r="BN482" s="242"/>
      <c r="BO482" s="242"/>
      <c r="BP482" s="242"/>
      <c r="BQ482" s="242"/>
      <c r="BR482" s="242"/>
      <c r="BS482" s="242"/>
      <c r="BT482" s="242"/>
      <c r="BU482" s="242"/>
      <c r="BV482" s="242"/>
      <c r="BW482" s="242"/>
      <c r="BX482" s="242"/>
      <c r="BY482" s="242"/>
      <c r="BZ482" s="242"/>
      <c r="CA482" s="242"/>
      <c r="CB482" s="242"/>
      <c r="CC482" s="242"/>
      <c r="CD482" s="242"/>
      <c r="CE482" s="242"/>
      <c r="CF482" s="242"/>
      <c r="CG482" s="242"/>
      <c r="CH482" s="242"/>
      <c r="CI482" s="242"/>
      <c r="CJ482" s="242"/>
      <c r="CK482" s="242"/>
      <c r="CL482" s="242"/>
      <c r="CM482" s="242"/>
      <c r="CN482" s="242"/>
      <c r="CO482" s="242"/>
      <c r="CP482" s="242"/>
      <c r="CQ482" s="242"/>
      <c r="CR482" s="242"/>
      <c r="CS482" s="242"/>
      <c r="CT482" s="242"/>
      <c r="CU482" s="242"/>
      <c r="CV482" s="242"/>
      <c r="CW482" s="242"/>
      <c r="CX482" s="242"/>
      <c r="CY482" s="242"/>
      <c r="CZ482" s="242"/>
      <c r="DA482" s="242"/>
      <c r="DB482" s="242"/>
      <c r="DC482" s="242"/>
      <c r="DD482" s="242"/>
      <c r="DE482" s="242"/>
      <c r="DF482" s="242"/>
      <c r="DG482" s="242"/>
      <c r="DH482" s="242"/>
      <c r="DI482" s="242"/>
      <c r="DJ482" s="242"/>
      <c r="DK482" s="242"/>
      <c r="DL482" s="242"/>
      <c r="DM482" s="242"/>
      <c r="DN482" s="242"/>
      <c r="DO482" s="242"/>
      <c r="DP482" s="242"/>
      <c r="DQ482" s="242"/>
      <c r="DR482" s="242"/>
      <c r="DS482" s="242"/>
      <c r="DT482" s="242"/>
      <c r="DU482" s="242"/>
      <c r="DV482" s="242"/>
      <c r="DW482" s="242"/>
      <c r="DX482" s="242"/>
      <c r="DY482" s="242"/>
      <c r="DZ482" s="242"/>
      <c r="EA482" s="242"/>
      <c r="EB482" s="242"/>
      <c r="EC482" s="242"/>
      <c r="ED482" s="242"/>
      <c r="EE482" s="242"/>
      <c r="EF482" s="242"/>
      <c r="EG482" s="242"/>
      <c r="EH482" s="242"/>
      <c r="EI482" s="242"/>
      <c r="EJ482" s="242"/>
      <c r="EK482" s="242"/>
      <c r="EL482" s="242"/>
      <c r="EM482" s="242"/>
      <c r="EN482" s="242"/>
      <c r="EO482" s="242"/>
      <c r="EP482" s="242"/>
      <c r="EQ482" s="242"/>
      <c r="ER482" s="242"/>
      <c r="ES482" s="242"/>
      <c r="ET482" s="242"/>
      <c r="EU482" s="242"/>
      <c r="EV482" s="242"/>
      <c r="EW482" s="242"/>
      <c r="EX482" s="242"/>
      <c r="EY482" s="242"/>
      <c r="EZ482" s="242"/>
      <c r="FA482" s="242"/>
      <c r="FB482" s="242"/>
      <c r="FC482" s="242"/>
      <c r="FD482" s="242"/>
      <c r="FE482" s="242"/>
      <c r="FF482" s="242"/>
      <c r="FG482" s="242"/>
      <c r="FH482" s="242"/>
      <c r="FI482" s="242"/>
      <c r="FJ482" s="242"/>
      <c r="FK482" s="242"/>
      <c r="FL482" s="242"/>
      <c r="FM482" s="242"/>
      <c r="FN482" s="242"/>
      <c r="FO482" s="242"/>
      <c r="FP482" s="242"/>
      <c r="FQ482" s="242"/>
      <c r="FR482" s="242"/>
      <c r="FS482" s="242"/>
      <c r="FT482" s="242"/>
      <c r="FU482" s="242"/>
      <c r="FV482" s="242"/>
      <c r="FW482" s="242"/>
      <c r="FX482" s="242"/>
      <c r="FY482" s="242"/>
      <c r="FZ482" s="242"/>
      <c r="GA482" s="242"/>
      <c r="GB482" s="242"/>
      <c r="GC482" s="242"/>
      <c r="GD482" s="242"/>
      <c r="GE482" s="242"/>
      <c r="GF482" s="242"/>
      <c r="GG482" s="242"/>
      <c r="GH482" s="242"/>
      <c r="GI482" s="242"/>
      <c r="GJ482" s="242"/>
      <c r="GK482" s="242"/>
      <c r="GL482" s="242"/>
      <c r="GM482" s="242"/>
      <c r="GN482" s="242"/>
      <c r="GO482" s="242"/>
      <c r="GP482" s="242"/>
      <c r="GQ482" s="242"/>
      <c r="GR482" s="242"/>
      <c r="GS482" s="242"/>
      <c r="GT482" s="242"/>
      <c r="GU482" s="242"/>
      <c r="GV482" s="242"/>
      <c r="GW482" s="242"/>
      <c r="GX482" s="242"/>
      <c r="GY482" s="242"/>
      <c r="GZ482" s="242"/>
      <c r="HA482" s="242"/>
      <c r="HB482" s="242"/>
      <c r="HC482" s="242"/>
      <c r="HD482" s="242"/>
      <c r="HE482" s="242"/>
      <c r="HF482" s="242"/>
      <c r="HG482" s="242"/>
      <c r="HH482" s="242"/>
      <c r="HI482" s="242"/>
      <c r="HJ482" s="242"/>
      <c r="HK482" s="242"/>
      <c r="HL482" s="242"/>
      <c r="HM482" s="242"/>
      <c r="HN482" s="242"/>
      <c r="HO482" s="242"/>
      <c r="HP482" s="242"/>
      <c r="HQ482" s="242"/>
      <c r="HR482" s="242"/>
      <c r="HS482" s="242"/>
      <c r="HT482" s="242"/>
      <c r="HU482" s="242"/>
      <c r="HV482" s="242"/>
      <c r="HW482" s="242"/>
      <c r="HX482" s="242"/>
      <c r="HY482" s="242"/>
      <c r="HZ482" s="242"/>
    </row>
    <row r="483" spans="1:234" s="242" customFormat="1" ht="10.5" customHeight="1" thickBot="1">
      <c r="A483" s="469" t="s">
        <v>51</v>
      </c>
      <c r="B483" s="470">
        <f>B479+1</f>
        <v>38866</v>
      </c>
      <c r="C483" s="293">
        <f>SUM(D483:J484)</f>
        <v>22</v>
      </c>
      <c r="D483" s="284"/>
      <c r="E483" s="80"/>
      <c r="F483" s="80"/>
      <c r="G483" s="80"/>
      <c r="H483" s="80"/>
      <c r="I483" s="80"/>
      <c r="J483" s="81"/>
      <c r="K483" s="28"/>
      <c r="L483" s="30"/>
      <c r="M483" s="82"/>
      <c r="N483" s="83"/>
      <c r="O483" s="214"/>
      <c r="P483" s="223"/>
      <c r="Q483" s="318">
        <f>SUM(R483:R484,T483:T484)+SUM(S483:S484)*1.5+SUM(U483:U484)/3+SUM(V483:V484)*0.6</f>
        <v>4</v>
      </c>
      <c r="R483" s="70"/>
      <c r="S483" s="70"/>
      <c r="T483" s="29"/>
      <c r="U483" s="29"/>
      <c r="V483" s="30"/>
      <c r="W483" s="28"/>
      <c r="X483" s="83"/>
      <c r="Y483" s="140"/>
      <c r="Z483" s="185"/>
      <c r="AA483" s="34"/>
      <c r="AB483" s="32"/>
      <c r="AC483" s="33"/>
      <c r="AD483" s="33"/>
      <c r="AE483" s="33"/>
      <c r="AF483" s="33"/>
      <c r="AG483" s="33"/>
      <c r="AH483" s="33"/>
      <c r="AI483" s="34"/>
      <c r="AJ483" s="30"/>
      <c r="AK483" s="180">
        <v>43</v>
      </c>
      <c r="AL483" s="185">
        <v>72</v>
      </c>
      <c r="AM483" s="33">
        <v>71</v>
      </c>
      <c r="AN483" s="351">
        <v>65</v>
      </c>
      <c r="AO483" s="34">
        <f>AN483-AK483</f>
        <v>22</v>
      </c>
      <c r="AP483" s="352"/>
      <c r="AQ483" s="489" t="s">
        <v>618</v>
      </c>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c r="DL483" s="59"/>
      <c r="DM483" s="59"/>
      <c r="DN483" s="59"/>
      <c r="DO483" s="59"/>
      <c r="DP483" s="59"/>
      <c r="DQ483" s="59"/>
      <c r="DR483" s="59"/>
      <c r="DS483" s="59"/>
      <c r="DT483" s="59"/>
      <c r="DU483" s="59"/>
      <c r="DV483" s="59"/>
      <c r="DW483" s="59"/>
      <c r="DX483" s="59"/>
      <c r="DY483" s="59"/>
      <c r="DZ483" s="59"/>
      <c r="EA483" s="59"/>
      <c r="EB483" s="59"/>
      <c r="EC483" s="59"/>
      <c r="ED483" s="59"/>
      <c r="EE483" s="59"/>
      <c r="EF483" s="59"/>
      <c r="EG483" s="59"/>
      <c r="EH483" s="59"/>
      <c r="EI483" s="59"/>
      <c r="EJ483" s="59"/>
      <c r="EK483" s="59"/>
      <c r="EL483" s="59"/>
      <c r="EM483" s="59"/>
      <c r="EN483" s="59"/>
      <c r="EO483" s="59"/>
      <c r="EP483" s="59"/>
      <c r="EQ483" s="59"/>
      <c r="ER483" s="59"/>
      <c r="ES483" s="59"/>
      <c r="ET483" s="59"/>
      <c r="EU483" s="59"/>
      <c r="EV483" s="59"/>
      <c r="EW483" s="59"/>
      <c r="EX483" s="59"/>
      <c r="EY483" s="59"/>
      <c r="EZ483" s="59"/>
      <c r="FA483" s="59"/>
      <c r="FB483" s="59"/>
      <c r="FC483" s="59"/>
      <c r="FD483" s="59"/>
      <c r="FE483" s="59"/>
      <c r="FF483" s="59"/>
      <c r="FG483" s="59"/>
      <c r="FH483" s="59"/>
      <c r="FI483" s="59"/>
      <c r="FJ483" s="59"/>
      <c r="FK483" s="59"/>
      <c r="FL483" s="59"/>
      <c r="FM483" s="59"/>
      <c r="FN483" s="59"/>
      <c r="FO483" s="59"/>
      <c r="FP483" s="59"/>
      <c r="FQ483" s="59"/>
      <c r="FR483" s="59"/>
      <c r="FS483" s="59"/>
      <c r="FT483" s="59"/>
      <c r="FU483" s="59"/>
      <c r="FV483" s="59"/>
      <c r="FW483" s="59"/>
      <c r="FX483" s="59"/>
      <c r="FY483" s="59"/>
      <c r="FZ483" s="59"/>
      <c r="GA483" s="59"/>
      <c r="GB483" s="59"/>
      <c r="GC483" s="59"/>
      <c r="GD483" s="59"/>
      <c r="GE483" s="59"/>
      <c r="GF483" s="59"/>
      <c r="GG483" s="59"/>
      <c r="GH483" s="59"/>
      <c r="GI483" s="59"/>
      <c r="GJ483" s="59"/>
      <c r="GK483" s="59"/>
      <c r="GL483" s="59"/>
      <c r="GM483" s="59"/>
      <c r="GN483" s="59"/>
      <c r="GO483" s="59"/>
      <c r="GP483" s="59"/>
      <c r="GQ483" s="59"/>
      <c r="GR483" s="59"/>
      <c r="GS483" s="59"/>
      <c r="GT483" s="59"/>
      <c r="GU483" s="59"/>
      <c r="GV483" s="59"/>
      <c r="GW483" s="59"/>
      <c r="GX483" s="59"/>
      <c r="GY483" s="59"/>
      <c r="GZ483" s="59"/>
      <c r="HA483" s="59"/>
      <c r="HB483" s="59"/>
      <c r="HC483" s="59"/>
      <c r="HD483" s="59"/>
      <c r="HE483" s="59"/>
      <c r="HF483" s="59"/>
      <c r="HG483" s="59"/>
      <c r="HH483" s="59"/>
      <c r="HI483" s="59"/>
      <c r="HJ483" s="59"/>
      <c r="HK483" s="59"/>
      <c r="HL483" s="59"/>
      <c r="HM483" s="59"/>
      <c r="HN483" s="59"/>
      <c r="HO483" s="59"/>
      <c r="HP483" s="59"/>
      <c r="HQ483" s="59"/>
      <c r="HR483" s="59"/>
      <c r="HS483" s="59"/>
      <c r="HT483" s="59"/>
      <c r="HU483" s="59"/>
      <c r="HV483" s="59"/>
      <c r="HW483" s="59"/>
      <c r="HX483" s="59"/>
      <c r="HY483" s="59"/>
      <c r="HZ483" s="59"/>
    </row>
    <row r="484" spans="1:234" ht="10.5" customHeight="1">
      <c r="A484" s="467"/>
      <c r="B484" s="468"/>
      <c r="C484" s="292"/>
      <c r="D484" s="283">
        <v>22</v>
      </c>
      <c r="E484" s="87"/>
      <c r="F484" s="87"/>
      <c r="G484" s="87"/>
      <c r="H484" s="87"/>
      <c r="I484" s="87"/>
      <c r="J484" s="88"/>
      <c r="K484" s="89" t="s">
        <v>31</v>
      </c>
      <c r="L484" s="90">
        <v>9</v>
      </c>
      <c r="M484" s="91" t="s">
        <v>97</v>
      </c>
      <c r="N484" s="92">
        <v>17</v>
      </c>
      <c r="O484" s="215" t="s">
        <v>207</v>
      </c>
      <c r="P484" s="224"/>
      <c r="Q484" s="319"/>
      <c r="R484" s="93"/>
      <c r="S484" s="93"/>
      <c r="T484" s="94">
        <v>4</v>
      </c>
      <c r="U484" s="94"/>
      <c r="V484" s="90"/>
      <c r="W484" s="89"/>
      <c r="X484" s="92"/>
      <c r="Y484" s="182"/>
      <c r="Z484" s="184"/>
      <c r="AA484" s="306"/>
      <c r="AB484" s="442">
        <v>22</v>
      </c>
      <c r="AC484" s="349"/>
      <c r="AD484" s="349"/>
      <c r="AE484" s="349"/>
      <c r="AF484" s="349"/>
      <c r="AG484" s="349"/>
      <c r="AH484" s="349"/>
      <c r="AI484" s="306"/>
      <c r="AJ484" s="90">
        <v>8</v>
      </c>
      <c r="AK484" s="182"/>
      <c r="AL484" s="184"/>
      <c r="AM484" s="349"/>
      <c r="AN484" s="349"/>
      <c r="AO484" s="306"/>
      <c r="AP484" s="350"/>
      <c r="AQ484" s="490"/>
      <c r="AR484" s="95"/>
      <c r="AS484" s="95"/>
      <c r="AT484" s="95"/>
      <c r="AU484" s="95"/>
      <c r="AV484" s="95"/>
      <c r="AW484" s="95"/>
      <c r="AX484" s="95"/>
      <c r="AY484" s="95"/>
      <c r="AZ484" s="95"/>
      <c r="BA484" s="95"/>
      <c r="BB484" s="95"/>
      <c r="BC484" s="95"/>
      <c r="BD484" s="95"/>
      <c r="BE484" s="95"/>
      <c r="BF484" s="95"/>
      <c r="BG484" s="95"/>
      <c r="BH484" s="95"/>
      <c r="BI484" s="95"/>
      <c r="BJ484" s="95"/>
      <c r="BK484" s="95"/>
      <c r="BL484" s="95"/>
      <c r="BM484" s="95"/>
      <c r="BN484" s="95"/>
      <c r="BO484" s="95"/>
      <c r="BP484" s="95"/>
      <c r="BQ484" s="95"/>
      <c r="BR484" s="95"/>
      <c r="BS484" s="95"/>
      <c r="BT484" s="95"/>
      <c r="BU484" s="95"/>
      <c r="BV484" s="95"/>
      <c r="BW484" s="95"/>
      <c r="BX484" s="95"/>
      <c r="BY484" s="95"/>
      <c r="BZ484" s="95"/>
      <c r="CA484" s="95"/>
      <c r="CB484" s="95"/>
      <c r="CC484" s="95"/>
      <c r="CD484" s="95"/>
      <c r="CE484" s="95"/>
      <c r="CF484" s="95"/>
      <c r="CG484" s="95"/>
      <c r="CH484" s="95"/>
      <c r="CI484" s="95"/>
      <c r="CJ484" s="95"/>
      <c r="CK484" s="95"/>
      <c r="CL484" s="95"/>
      <c r="CM484" s="95"/>
      <c r="CN484" s="95"/>
      <c r="CO484" s="95"/>
      <c r="CP484" s="95"/>
      <c r="CQ484" s="95"/>
      <c r="CR484" s="95"/>
      <c r="CS484" s="95"/>
      <c r="CT484" s="95"/>
      <c r="CU484" s="95"/>
      <c r="CV484" s="95"/>
      <c r="CW484" s="95"/>
      <c r="CX484" s="95"/>
      <c r="CY484" s="95"/>
      <c r="CZ484" s="95"/>
      <c r="DA484" s="95"/>
      <c r="DB484" s="95"/>
      <c r="DC484" s="95"/>
      <c r="DD484" s="95"/>
      <c r="DE484" s="95"/>
      <c r="DF484" s="95"/>
      <c r="DG484" s="95"/>
      <c r="DH484" s="95"/>
      <c r="DI484" s="95"/>
      <c r="DJ484" s="95"/>
      <c r="DK484" s="95"/>
      <c r="DL484" s="95"/>
      <c r="DM484" s="95"/>
      <c r="DN484" s="95"/>
      <c r="DO484" s="95"/>
      <c r="DP484" s="95"/>
      <c r="DQ484" s="95"/>
      <c r="DR484" s="95"/>
      <c r="DS484" s="95"/>
      <c r="DT484" s="95"/>
      <c r="DU484" s="95"/>
      <c r="DV484" s="95"/>
      <c r="DW484" s="95"/>
      <c r="DX484" s="95"/>
      <c r="DY484" s="95"/>
      <c r="DZ484" s="95"/>
      <c r="EA484" s="95"/>
      <c r="EB484" s="95"/>
      <c r="EC484" s="95"/>
      <c r="ED484" s="95"/>
      <c r="EE484" s="95"/>
      <c r="EF484" s="95"/>
      <c r="EG484" s="95"/>
      <c r="EH484" s="95"/>
      <c r="EI484" s="95"/>
      <c r="EJ484" s="95"/>
      <c r="EK484" s="95"/>
      <c r="EL484" s="95"/>
      <c r="EM484" s="95"/>
      <c r="EN484" s="95"/>
      <c r="EO484" s="95"/>
      <c r="EP484" s="95"/>
      <c r="EQ484" s="95"/>
      <c r="ER484" s="95"/>
      <c r="ES484" s="95"/>
      <c r="ET484" s="95"/>
      <c r="EU484" s="95"/>
      <c r="EV484" s="95"/>
      <c r="EW484" s="95"/>
      <c r="EX484" s="95"/>
      <c r="EY484" s="95"/>
      <c r="EZ484" s="95"/>
      <c r="FA484" s="95"/>
      <c r="FB484" s="95"/>
      <c r="FC484" s="95"/>
      <c r="FD484" s="95"/>
      <c r="FE484" s="95"/>
      <c r="FF484" s="95"/>
      <c r="FG484" s="95"/>
      <c r="FH484" s="95"/>
      <c r="FI484" s="95"/>
      <c r="FJ484" s="95"/>
      <c r="FK484" s="95"/>
      <c r="FL484" s="95"/>
      <c r="FM484" s="95"/>
      <c r="FN484" s="95"/>
      <c r="FO484" s="95"/>
      <c r="FP484" s="95"/>
      <c r="FQ484" s="95"/>
      <c r="FR484" s="95"/>
      <c r="FS484" s="95"/>
      <c r="FT484" s="95"/>
      <c r="FU484" s="95"/>
      <c r="FV484" s="95"/>
      <c r="FW484" s="95"/>
      <c r="FX484" s="95"/>
      <c r="FY484" s="95"/>
      <c r="FZ484" s="95"/>
      <c r="GA484" s="95"/>
      <c r="GB484" s="95"/>
      <c r="GC484" s="95"/>
      <c r="GD484" s="95"/>
      <c r="GE484" s="95"/>
      <c r="GF484" s="95"/>
      <c r="GG484" s="95"/>
      <c r="GH484" s="95"/>
      <c r="GI484" s="95"/>
      <c r="GJ484" s="95"/>
      <c r="GK484" s="95"/>
      <c r="GL484" s="95"/>
      <c r="GM484" s="95"/>
      <c r="GN484" s="95"/>
      <c r="GO484" s="95"/>
      <c r="GP484" s="95"/>
      <c r="GQ484" s="95"/>
      <c r="GR484" s="95"/>
      <c r="GS484" s="95"/>
      <c r="GT484" s="95"/>
      <c r="GU484" s="95"/>
      <c r="GV484" s="95"/>
      <c r="GW484" s="95"/>
      <c r="GX484" s="95"/>
      <c r="GY484" s="95"/>
      <c r="GZ484" s="95"/>
      <c r="HA484" s="95"/>
      <c r="HB484" s="95"/>
      <c r="HC484" s="95"/>
      <c r="HD484" s="95"/>
      <c r="HE484" s="95"/>
      <c r="HF484" s="95"/>
      <c r="HG484" s="95"/>
      <c r="HH484" s="95"/>
      <c r="HI484" s="95"/>
      <c r="HJ484" s="95"/>
      <c r="HK484" s="95"/>
      <c r="HL484" s="95"/>
      <c r="HM484" s="95"/>
      <c r="HN484" s="95"/>
      <c r="HO484" s="95"/>
      <c r="HP484" s="95"/>
      <c r="HQ484" s="95"/>
      <c r="HR484" s="95"/>
      <c r="HS484" s="95"/>
      <c r="HT484" s="95"/>
      <c r="HU484" s="95"/>
      <c r="HV484" s="95"/>
      <c r="HW484" s="95"/>
      <c r="HX484" s="95"/>
      <c r="HY484" s="95"/>
      <c r="HZ484" s="95"/>
    </row>
    <row r="485" spans="1:234" s="95" customFormat="1" ht="10.5" customHeight="1">
      <c r="A485" s="463" t="s">
        <v>59</v>
      </c>
      <c r="B485" s="465">
        <f>B483+1</f>
        <v>38867</v>
      </c>
      <c r="C485" s="293">
        <f>SUM(D485:J486)</f>
        <v>68</v>
      </c>
      <c r="D485" s="284"/>
      <c r="E485" s="80"/>
      <c r="F485" s="80"/>
      <c r="G485" s="80"/>
      <c r="H485" s="80"/>
      <c r="I485" s="80"/>
      <c r="J485" s="81"/>
      <c r="K485" s="28"/>
      <c r="L485" s="30"/>
      <c r="M485" s="82"/>
      <c r="N485" s="83"/>
      <c r="O485" s="211"/>
      <c r="P485" s="221"/>
      <c r="Q485" s="318">
        <f>SUM(R485:R486,T485:T486)+SUM(S485:S486)*1.5+SUM(U485:U486)/3+SUM(V485:V486)*0.6</f>
        <v>13</v>
      </c>
      <c r="R485" s="70"/>
      <c r="S485" s="70"/>
      <c r="T485" s="29"/>
      <c r="U485" s="29"/>
      <c r="V485" s="30"/>
      <c r="W485" s="28"/>
      <c r="X485" s="83"/>
      <c r="Y485" s="140"/>
      <c r="Z485" s="185"/>
      <c r="AA485" s="34"/>
      <c r="AB485" s="32"/>
      <c r="AC485" s="33"/>
      <c r="AD485" s="33"/>
      <c r="AE485" s="33"/>
      <c r="AF485" s="33"/>
      <c r="AG485" s="33"/>
      <c r="AH485" s="33"/>
      <c r="AI485" s="34"/>
      <c r="AJ485" s="30"/>
      <c r="AK485" s="180" t="s">
        <v>99</v>
      </c>
      <c r="AL485" s="185"/>
      <c r="AM485" s="33"/>
      <c r="AN485" s="33"/>
      <c r="AO485" s="34"/>
      <c r="AP485" s="352"/>
      <c r="AQ485" s="491" t="s">
        <v>615</v>
      </c>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c r="BO485" s="59"/>
      <c r="BP485" s="59"/>
      <c r="BQ485" s="59"/>
      <c r="BR485" s="59"/>
      <c r="BS485" s="59"/>
      <c r="BT485" s="59"/>
      <c r="BU485" s="59"/>
      <c r="BV485" s="59"/>
      <c r="BW485" s="59"/>
      <c r="BX485" s="59"/>
      <c r="BY485" s="59"/>
      <c r="BZ485" s="59"/>
      <c r="CA485" s="59"/>
      <c r="CB485" s="59"/>
      <c r="CC485" s="59"/>
      <c r="CD485" s="59"/>
      <c r="CE485" s="59"/>
      <c r="CF485" s="59"/>
      <c r="CG485" s="59"/>
      <c r="CH485" s="59"/>
      <c r="CI485" s="59"/>
      <c r="CJ485" s="59"/>
      <c r="CK485" s="59"/>
      <c r="CL485" s="59"/>
      <c r="CM485" s="59"/>
      <c r="CN485" s="59"/>
      <c r="CO485" s="59"/>
      <c r="CP485" s="59"/>
      <c r="CQ485" s="59"/>
      <c r="CR485" s="59"/>
      <c r="CS485" s="59"/>
      <c r="CT485" s="59"/>
      <c r="CU485" s="59"/>
      <c r="CV485" s="59"/>
      <c r="CW485" s="59"/>
      <c r="CX485" s="59"/>
      <c r="CY485" s="59"/>
      <c r="CZ485" s="59"/>
      <c r="DA485" s="59"/>
      <c r="DB485" s="59"/>
      <c r="DC485" s="59"/>
      <c r="DD485" s="59"/>
      <c r="DE485" s="59"/>
      <c r="DF485" s="59"/>
      <c r="DG485" s="59"/>
      <c r="DH485" s="59"/>
      <c r="DI485" s="59"/>
      <c r="DJ485" s="59"/>
      <c r="DK485" s="59"/>
      <c r="DL485" s="59"/>
      <c r="DM485" s="59"/>
      <c r="DN485" s="59"/>
      <c r="DO485" s="59"/>
      <c r="DP485" s="59"/>
      <c r="DQ485" s="59"/>
      <c r="DR485" s="59"/>
      <c r="DS485" s="59"/>
      <c r="DT485" s="59"/>
      <c r="DU485" s="59"/>
      <c r="DV485" s="59"/>
      <c r="DW485" s="59"/>
      <c r="DX485" s="59"/>
      <c r="DY485" s="59"/>
      <c r="DZ485" s="59"/>
      <c r="EA485" s="59"/>
      <c r="EB485" s="59"/>
      <c r="EC485" s="59"/>
      <c r="ED485" s="59"/>
      <c r="EE485" s="59"/>
      <c r="EF485" s="59"/>
      <c r="EG485" s="59"/>
      <c r="EH485" s="59"/>
      <c r="EI485" s="59"/>
      <c r="EJ485" s="59"/>
      <c r="EK485" s="59"/>
      <c r="EL485" s="59"/>
      <c r="EM485" s="59"/>
      <c r="EN485" s="59"/>
      <c r="EO485" s="59"/>
      <c r="EP485" s="59"/>
      <c r="EQ485" s="59"/>
      <c r="ER485" s="59"/>
      <c r="ES485" s="59"/>
      <c r="ET485" s="59"/>
      <c r="EU485" s="59"/>
      <c r="EV485" s="59"/>
      <c r="EW485" s="59"/>
      <c r="EX485" s="59"/>
      <c r="EY485" s="59"/>
      <c r="EZ485" s="59"/>
      <c r="FA485" s="59"/>
      <c r="FB485" s="59"/>
      <c r="FC485" s="59"/>
      <c r="FD485" s="59"/>
      <c r="FE485" s="59"/>
      <c r="FF485" s="59"/>
      <c r="FG485" s="59"/>
      <c r="FH485" s="59"/>
      <c r="FI485" s="59"/>
      <c r="FJ485" s="59"/>
      <c r="FK485" s="59"/>
      <c r="FL485" s="59"/>
      <c r="FM485" s="59"/>
      <c r="FN485" s="59"/>
      <c r="FO485" s="59"/>
      <c r="FP485" s="59"/>
      <c r="FQ485" s="59"/>
      <c r="FR485" s="59"/>
      <c r="FS485" s="59"/>
      <c r="FT485" s="59"/>
      <c r="FU485" s="59"/>
      <c r="FV485" s="59"/>
      <c r="FW485" s="59"/>
      <c r="FX485" s="59"/>
      <c r="FY485" s="59"/>
      <c r="FZ485" s="59"/>
      <c r="GA485" s="59"/>
      <c r="GB485" s="59"/>
      <c r="GC485" s="59"/>
      <c r="GD485" s="59"/>
      <c r="GE485" s="59"/>
      <c r="GF485" s="59"/>
      <c r="GG485" s="59"/>
      <c r="GH485" s="59"/>
      <c r="GI485" s="59"/>
      <c r="GJ485" s="59"/>
      <c r="GK485" s="59"/>
      <c r="GL485" s="59"/>
      <c r="GM485" s="59"/>
      <c r="GN485" s="59"/>
      <c r="GO485" s="59"/>
      <c r="GP485" s="59"/>
      <c r="GQ485" s="59"/>
      <c r="GR485" s="59"/>
      <c r="GS485" s="59"/>
      <c r="GT485" s="59"/>
      <c r="GU485" s="59"/>
      <c r="GV485" s="59"/>
      <c r="GW485" s="59"/>
      <c r="GX485" s="59"/>
      <c r="GY485" s="59"/>
      <c r="GZ485" s="59"/>
      <c r="HA485" s="59"/>
      <c r="HB485" s="59"/>
      <c r="HC485" s="59"/>
      <c r="HD485" s="59"/>
      <c r="HE485" s="59"/>
      <c r="HF485" s="59"/>
      <c r="HG485" s="59"/>
      <c r="HH485" s="59"/>
      <c r="HI485" s="59"/>
      <c r="HJ485" s="59"/>
      <c r="HK485" s="59"/>
      <c r="HL485" s="59"/>
      <c r="HM485" s="59"/>
      <c r="HN485" s="59"/>
      <c r="HO485" s="59"/>
      <c r="HP485" s="59"/>
      <c r="HQ485" s="59"/>
      <c r="HR485" s="59"/>
      <c r="HS485" s="59"/>
      <c r="HT485" s="59"/>
      <c r="HU485" s="59"/>
      <c r="HV485" s="59"/>
      <c r="HW485" s="59"/>
      <c r="HX485" s="59"/>
      <c r="HY485" s="59"/>
      <c r="HZ485" s="59"/>
    </row>
    <row r="486" spans="1:234" ht="10.5" customHeight="1">
      <c r="A486" s="467"/>
      <c r="B486" s="468"/>
      <c r="C486" s="292"/>
      <c r="D486" s="283">
        <v>60</v>
      </c>
      <c r="E486" s="87"/>
      <c r="F486" s="87">
        <v>2</v>
      </c>
      <c r="G486" s="87">
        <v>2</v>
      </c>
      <c r="H486" s="87">
        <v>4</v>
      </c>
      <c r="I486" s="87"/>
      <c r="J486" s="88"/>
      <c r="K486" s="89" t="s">
        <v>98</v>
      </c>
      <c r="L486" s="90">
        <v>9</v>
      </c>
      <c r="M486" s="91" t="s">
        <v>97</v>
      </c>
      <c r="N486" s="92">
        <v>16</v>
      </c>
      <c r="O486" s="212" t="s">
        <v>616</v>
      </c>
      <c r="P486" s="222"/>
      <c r="Q486" s="319"/>
      <c r="R486" s="93"/>
      <c r="S486" s="93"/>
      <c r="T486" s="94">
        <v>13</v>
      </c>
      <c r="U486" s="94"/>
      <c r="V486" s="90"/>
      <c r="W486" s="89"/>
      <c r="X486" s="92">
        <v>173</v>
      </c>
      <c r="Y486" s="182"/>
      <c r="Z486" s="184"/>
      <c r="AA486" s="306"/>
      <c r="AB486" s="442">
        <v>68</v>
      </c>
      <c r="AC486" s="349"/>
      <c r="AD486" s="349"/>
      <c r="AE486" s="349"/>
      <c r="AF486" s="349"/>
      <c r="AG486" s="349"/>
      <c r="AH486" s="349"/>
      <c r="AI486" s="306"/>
      <c r="AJ486" s="90">
        <v>9</v>
      </c>
      <c r="AK486" s="182"/>
      <c r="AL486" s="184"/>
      <c r="AM486" s="349"/>
      <c r="AN486" s="349"/>
      <c r="AO486" s="306"/>
      <c r="AP486" s="350"/>
      <c r="AQ486" s="490"/>
      <c r="AR486" s="95"/>
      <c r="AS486" s="95"/>
      <c r="AT486" s="95"/>
      <c r="AU486" s="95"/>
      <c r="AV486" s="95"/>
      <c r="AW486" s="95"/>
      <c r="AX486" s="95"/>
      <c r="AY486" s="95"/>
      <c r="AZ486" s="95"/>
      <c r="BA486" s="95"/>
      <c r="BB486" s="95"/>
      <c r="BC486" s="95"/>
      <c r="BD486" s="95"/>
      <c r="BE486" s="95"/>
      <c r="BF486" s="95"/>
      <c r="BG486" s="95"/>
      <c r="BH486" s="95"/>
      <c r="BI486" s="95"/>
      <c r="BJ486" s="95"/>
      <c r="BK486" s="95"/>
      <c r="BL486" s="95"/>
      <c r="BM486" s="95"/>
      <c r="BN486" s="95"/>
      <c r="BO486" s="95"/>
      <c r="BP486" s="95"/>
      <c r="BQ486" s="95"/>
      <c r="BR486" s="95"/>
      <c r="BS486" s="95"/>
      <c r="BT486" s="95"/>
      <c r="BU486" s="95"/>
      <c r="BV486" s="95"/>
      <c r="BW486" s="95"/>
      <c r="BX486" s="95"/>
      <c r="BY486" s="95"/>
      <c r="BZ486" s="95"/>
      <c r="CA486" s="95"/>
      <c r="CB486" s="95"/>
      <c r="CC486" s="95"/>
      <c r="CD486" s="95"/>
      <c r="CE486" s="95"/>
      <c r="CF486" s="95"/>
      <c r="CG486" s="95"/>
      <c r="CH486" s="95"/>
      <c r="CI486" s="95"/>
      <c r="CJ486" s="95"/>
      <c r="CK486" s="95"/>
      <c r="CL486" s="95"/>
      <c r="CM486" s="95"/>
      <c r="CN486" s="95"/>
      <c r="CO486" s="95"/>
      <c r="CP486" s="95"/>
      <c r="CQ486" s="95"/>
      <c r="CR486" s="95"/>
      <c r="CS486" s="95"/>
      <c r="CT486" s="95"/>
      <c r="CU486" s="95"/>
      <c r="CV486" s="95"/>
      <c r="CW486" s="95"/>
      <c r="CX486" s="95"/>
      <c r="CY486" s="95"/>
      <c r="CZ486" s="95"/>
      <c r="DA486" s="95"/>
      <c r="DB486" s="95"/>
      <c r="DC486" s="95"/>
      <c r="DD486" s="95"/>
      <c r="DE486" s="95"/>
      <c r="DF486" s="95"/>
      <c r="DG486" s="95"/>
      <c r="DH486" s="95"/>
      <c r="DI486" s="95"/>
      <c r="DJ486" s="95"/>
      <c r="DK486" s="95"/>
      <c r="DL486" s="95"/>
      <c r="DM486" s="95"/>
      <c r="DN486" s="95"/>
      <c r="DO486" s="95"/>
      <c r="DP486" s="95"/>
      <c r="DQ486" s="95"/>
      <c r="DR486" s="95"/>
      <c r="DS486" s="95"/>
      <c r="DT486" s="95"/>
      <c r="DU486" s="95"/>
      <c r="DV486" s="95"/>
      <c r="DW486" s="95"/>
      <c r="DX486" s="95"/>
      <c r="DY486" s="95"/>
      <c r="DZ486" s="95"/>
      <c r="EA486" s="95"/>
      <c r="EB486" s="95"/>
      <c r="EC486" s="95"/>
      <c r="ED486" s="95"/>
      <c r="EE486" s="95"/>
      <c r="EF486" s="95"/>
      <c r="EG486" s="95"/>
      <c r="EH486" s="95"/>
      <c r="EI486" s="95"/>
      <c r="EJ486" s="95"/>
      <c r="EK486" s="95"/>
      <c r="EL486" s="95"/>
      <c r="EM486" s="95"/>
      <c r="EN486" s="95"/>
      <c r="EO486" s="95"/>
      <c r="EP486" s="95"/>
      <c r="EQ486" s="95"/>
      <c r="ER486" s="95"/>
      <c r="ES486" s="95"/>
      <c r="ET486" s="95"/>
      <c r="EU486" s="95"/>
      <c r="EV486" s="95"/>
      <c r="EW486" s="95"/>
      <c r="EX486" s="95"/>
      <c r="EY486" s="95"/>
      <c r="EZ486" s="95"/>
      <c r="FA486" s="95"/>
      <c r="FB486" s="95"/>
      <c r="FC486" s="95"/>
      <c r="FD486" s="95"/>
      <c r="FE486" s="95"/>
      <c r="FF486" s="95"/>
      <c r="FG486" s="95"/>
      <c r="FH486" s="95"/>
      <c r="FI486" s="95"/>
      <c r="FJ486" s="95"/>
      <c r="FK486" s="95"/>
      <c r="FL486" s="95"/>
      <c r="FM486" s="95"/>
      <c r="FN486" s="95"/>
      <c r="FO486" s="95"/>
      <c r="FP486" s="95"/>
      <c r="FQ486" s="95"/>
      <c r="FR486" s="95"/>
      <c r="FS486" s="95"/>
      <c r="FT486" s="95"/>
      <c r="FU486" s="95"/>
      <c r="FV486" s="95"/>
      <c r="FW486" s="95"/>
      <c r="FX486" s="95"/>
      <c r="FY486" s="95"/>
      <c r="FZ486" s="95"/>
      <c r="GA486" s="95"/>
      <c r="GB486" s="95"/>
      <c r="GC486" s="95"/>
      <c r="GD486" s="95"/>
      <c r="GE486" s="95"/>
      <c r="GF486" s="95"/>
      <c r="GG486" s="95"/>
      <c r="GH486" s="95"/>
      <c r="GI486" s="95"/>
      <c r="GJ486" s="95"/>
      <c r="GK486" s="95"/>
      <c r="GL486" s="95"/>
      <c r="GM486" s="95"/>
      <c r="GN486" s="95"/>
      <c r="GO486" s="95"/>
      <c r="GP486" s="95"/>
      <c r="GQ486" s="95"/>
      <c r="GR486" s="95"/>
      <c r="GS486" s="95"/>
      <c r="GT486" s="95"/>
      <c r="GU486" s="95"/>
      <c r="GV486" s="95"/>
      <c r="GW486" s="95"/>
      <c r="GX486" s="95"/>
      <c r="GY486" s="95"/>
      <c r="GZ486" s="95"/>
      <c r="HA486" s="95"/>
      <c r="HB486" s="95"/>
      <c r="HC486" s="95"/>
      <c r="HD486" s="95"/>
      <c r="HE486" s="95"/>
      <c r="HF486" s="95"/>
      <c r="HG486" s="95"/>
      <c r="HH486" s="95"/>
      <c r="HI486" s="95"/>
      <c r="HJ486" s="95"/>
      <c r="HK486" s="95"/>
      <c r="HL486" s="95"/>
      <c r="HM486" s="95"/>
      <c r="HN486" s="95"/>
      <c r="HO486" s="95"/>
      <c r="HP486" s="95"/>
      <c r="HQ486" s="95"/>
      <c r="HR486" s="95"/>
      <c r="HS486" s="95"/>
      <c r="HT486" s="95"/>
      <c r="HU486" s="95"/>
      <c r="HV486" s="95"/>
      <c r="HW486" s="95"/>
      <c r="HX486" s="95"/>
      <c r="HY486" s="95"/>
      <c r="HZ486" s="95"/>
    </row>
    <row r="487" spans="1:234" s="95" customFormat="1" ht="10.5" customHeight="1">
      <c r="A487" s="463" t="s">
        <v>60</v>
      </c>
      <c r="B487" s="465">
        <f>B485+1</f>
        <v>38868</v>
      </c>
      <c r="C487" s="293">
        <f>SUM(D487:J488)</f>
        <v>38</v>
      </c>
      <c r="D487" s="284">
        <v>38</v>
      </c>
      <c r="E487" s="80"/>
      <c r="F487" s="80"/>
      <c r="G487" s="80"/>
      <c r="H487" s="80"/>
      <c r="I487" s="80"/>
      <c r="J487" s="81"/>
      <c r="K487" s="28" t="s">
        <v>31</v>
      </c>
      <c r="L487" s="30">
        <v>9</v>
      </c>
      <c r="M487" s="82" t="s">
        <v>100</v>
      </c>
      <c r="N487" s="83">
        <v>12</v>
      </c>
      <c r="O487" s="211" t="s">
        <v>29</v>
      </c>
      <c r="P487" s="221"/>
      <c r="Q487" s="318">
        <f>SUM(R487:R488,T487:T488)+SUM(S487:S488)*1.5+SUM(U487:U488)/3+SUM(V487:V488)*0.6</f>
        <v>7</v>
      </c>
      <c r="R487" s="70"/>
      <c r="S487" s="70"/>
      <c r="T487" s="29">
        <v>7</v>
      </c>
      <c r="U487" s="29"/>
      <c r="V487" s="30"/>
      <c r="W487" s="28"/>
      <c r="X487" s="83"/>
      <c r="Y487" s="140"/>
      <c r="Z487" s="185"/>
      <c r="AA487" s="34"/>
      <c r="AB487" s="32">
        <v>38</v>
      </c>
      <c r="AC487" s="33"/>
      <c r="AD487" s="33"/>
      <c r="AE487" s="33"/>
      <c r="AF487" s="33"/>
      <c r="AG487" s="33"/>
      <c r="AH487" s="33"/>
      <c r="AI487" s="34"/>
      <c r="AJ487" s="30"/>
      <c r="AK487" s="180">
        <v>46</v>
      </c>
      <c r="AL487" s="185">
        <v>70</v>
      </c>
      <c r="AM487" s="33">
        <v>75</v>
      </c>
      <c r="AN487" s="33">
        <v>70</v>
      </c>
      <c r="AO487" s="34">
        <f>AN487-AK487</f>
        <v>24</v>
      </c>
      <c r="AP487" s="352"/>
      <c r="AQ487" s="491" t="s">
        <v>617</v>
      </c>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c r="BO487" s="59"/>
      <c r="BP487" s="59"/>
      <c r="BQ487" s="59"/>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c r="DL487" s="59"/>
      <c r="DM487" s="59"/>
      <c r="DN487" s="59"/>
      <c r="DO487" s="59"/>
      <c r="DP487" s="59"/>
      <c r="DQ487" s="59"/>
      <c r="DR487" s="59"/>
      <c r="DS487" s="59"/>
      <c r="DT487" s="59"/>
      <c r="DU487" s="59"/>
      <c r="DV487" s="59"/>
      <c r="DW487" s="59"/>
      <c r="DX487" s="59"/>
      <c r="DY487" s="59"/>
      <c r="DZ487" s="59"/>
      <c r="EA487" s="59"/>
      <c r="EB487" s="59"/>
      <c r="EC487" s="59"/>
      <c r="ED487" s="59"/>
      <c r="EE487" s="59"/>
      <c r="EF487" s="59"/>
      <c r="EG487" s="59"/>
      <c r="EH487" s="59"/>
      <c r="EI487" s="59"/>
      <c r="EJ487" s="59"/>
      <c r="EK487" s="59"/>
      <c r="EL487" s="59"/>
      <c r="EM487" s="59"/>
      <c r="EN487" s="59"/>
      <c r="EO487" s="59"/>
      <c r="EP487" s="59"/>
      <c r="EQ487" s="59"/>
      <c r="ER487" s="59"/>
      <c r="ES487" s="59"/>
      <c r="ET487" s="59"/>
      <c r="EU487" s="59"/>
      <c r="EV487" s="59"/>
      <c r="EW487" s="59"/>
      <c r="EX487" s="59"/>
      <c r="EY487" s="59"/>
      <c r="EZ487" s="59"/>
      <c r="FA487" s="59"/>
      <c r="FB487" s="59"/>
      <c r="FC487" s="59"/>
      <c r="FD487" s="59"/>
      <c r="FE487" s="59"/>
      <c r="FF487" s="59"/>
      <c r="FG487" s="59"/>
      <c r="FH487" s="59"/>
      <c r="FI487" s="59"/>
      <c r="FJ487" s="59"/>
      <c r="FK487" s="59"/>
      <c r="FL487" s="59"/>
      <c r="FM487" s="59"/>
      <c r="FN487" s="59"/>
      <c r="FO487" s="59"/>
      <c r="FP487" s="59"/>
      <c r="FQ487" s="59"/>
      <c r="FR487" s="59"/>
      <c r="FS487" s="59"/>
      <c r="FT487" s="59"/>
      <c r="FU487" s="59"/>
      <c r="FV487" s="59"/>
      <c r="FW487" s="59"/>
      <c r="FX487" s="59"/>
      <c r="FY487" s="59"/>
      <c r="FZ487" s="59"/>
      <c r="GA487" s="59"/>
      <c r="GB487" s="59"/>
      <c r="GC487" s="59"/>
      <c r="GD487" s="59"/>
      <c r="GE487" s="59"/>
      <c r="GF487" s="59"/>
      <c r="GG487" s="59"/>
      <c r="GH487" s="59"/>
      <c r="GI487" s="59"/>
      <c r="GJ487" s="59"/>
      <c r="GK487" s="59"/>
      <c r="GL487" s="59"/>
      <c r="GM487" s="59"/>
      <c r="GN487" s="59"/>
      <c r="GO487" s="59"/>
      <c r="GP487" s="59"/>
      <c r="GQ487" s="59"/>
      <c r="GR487" s="59"/>
      <c r="GS487" s="59"/>
      <c r="GT487" s="59"/>
      <c r="GU487" s="59"/>
      <c r="GV487" s="59"/>
      <c r="GW487" s="59"/>
      <c r="GX487" s="59"/>
      <c r="GY487" s="59"/>
      <c r="GZ487" s="59"/>
      <c r="HA487" s="59"/>
      <c r="HB487" s="59"/>
      <c r="HC487" s="59"/>
      <c r="HD487" s="59"/>
      <c r="HE487" s="59"/>
      <c r="HF487" s="59"/>
      <c r="HG487" s="59"/>
      <c r="HH487" s="59"/>
      <c r="HI487" s="59"/>
      <c r="HJ487" s="59"/>
      <c r="HK487" s="59"/>
      <c r="HL487" s="59"/>
      <c r="HM487" s="59"/>
      <c r="HN487" s="59"/>
      <c r="HO487" s="59"/>
      <c r="HP487" s="59"/>
      <c r="HQ487" s="59"/>
      <c r="HR487" s="59"/>
      <c r="HS487" s="59"/>
      <c r="HT487" s="59"/>
      <c r="HU487" s="59"/>
      <c r="HV487" s="59"/>
      <c r="HW487" s="59"/>
      <c r="HX487" s="59"/>
      <c r="HY487" s="59"/>
      <c r="HZ487" s="59"/>
    </row>
    <row r="488" spans="1:234" ht="10.5" customHeight="1">
      <c r="A488" s="467"/>
      <c r="B488" s="468"/>
      <c r="C488" s="294"/>
      <c r="D488" s="283"/>
      <c r="E488" s="87"/>
      <c r="F488" s="87"/>
      <c r="G488" s="87"/>
      <c r="H488" s="87"/>
      <c r="I488" s="87"/>
      <c r="J488" s="88"/>
      <c r="K488" s="89"/>
      <c r="L488" s="90"/>
      <c r="M488" s="91"/>
      <c r="N488" s="92"/>
      <c r="O488" s="212"/>
      <c r="P488" s="222"/>
      <c r="Q488" s="319"/>
      <c r="R488" s="93"/>
      <c r="S488" s="93"/>
      <c r="T488" s="94"/>
      <c r="U488" s="94"/>
      <c r="V488" s="90"/>
      <c r="W488" s="89"/>
      <c r="X488" s="92"/>
      <c r="Y488" s="182"/>
      <c r="Z488" s="184"/>
      <c r="AA488" s="306"/>
      <c r="AB488" s="442"/>
      <c r="AC488" s="349"/>
      <c r="AD488" s="349"/>
      <c r="AE488" s="349"/>
      <c r="AF488" s="349"/>
      <c r="AG488" s="349"/>
      <c r="AH488" s="349"/>
      <c r="AI488" s="306"/>
      <c r="AJ488" s="90">
        <v>8</v>
      </c>
      <c r="AK488" s="182"/>
      <c r="AL488" s="184"/>
      <c r="AM488" s="349"/>
      <c r="AN488" s="349"/>
      <c r="AO488" s="306"/>
      <c r="AP488" s="350"/>
      <c r="AQ488" s="490"/>
      <c r="AR488" s="95"/>
      <c r="AS488" s="95"/>
      <c r="AT488" s="95"/>
      <c r="AU488" s="95"/>
      <c r="AV488" s="95"/>
      <c r="AW488" s="95"/>
      <c r="AX488" s="95"/>
      <c r="AY488" s="95"/>
      <c r="AZ488" s="95"/>
      <c r="BA488" s="95"/>
      <c r="BB488" s="95"/>
      <c r="BC488" s="95"/>
      <c r="BD488" s="95"/>
      <c r="BE488" s="95"/>
      <c r="BF488" s="95"/>
      <c r="BG488" s="95"/>
      <c r="BH488" s="95"/>
      <c r="BI488" s="95"/>
      <c r="BJ488" s="95"/>
      <c r="BK488" s="95"/>
      <c r="BL488" s="95"/>
      <c r="BM488" s="95"/>
      <c r="BN488" s="95"/>
      <c r="BO488" s="95"/>
      <c r="BP488" s="95"/>
      <c r="BQ488" s="95"/>
      <c r="BR488" s="95"/>
      <c r="BS488" s="95"/>
      <c r="BT488" s="95"/>
      <c r="BU488" s="95"/>
      <c r="BV488" s="95"/>
      <c r="BW488" s="95"/>
      <c r="BX488" s="95"/>
      <c r="BY488" s="95"/>
      <c r="BZ488" s="95"/>
      <c r="CA488" s="95"/>
      <c r="CB488" s="95"/>
      <c r="CC488" s="95"/>
      <c r="CD488" s="95"/>
      <c r="CE488" s="95"/>
      <c r="CF488" s="95"/>
      <c r="CG488" s="95"/>
      <c r="CH488" s="95"/>
      <c r="CI488" s="95"/>
      <c r="CJ488" s="95"/>
      <c r="CK488" s="95"/>
      <c r="CL488" s="95"/>
      <c r="CM488" s="95"/>
      <c r="CN488" s="95"/>
      <c r="CO488" s="95"/>
      <c r="CP488" s="95"/>
      <c r="CQ488" s="95"/>
      <c r="CR488" s="95"/>
      <c r="CS488" s="95"/>
      <c r="CT488" s="95"/>
      <c r="CU488" s="95"/>
      <c r="CV488" s="95"/>
      <c r="CW488" s="95"/>
      <c r="CX488" s="95"/>
      <c r="CY488" s="95"/>
      <c r="CZ488" s="95"/>
      <c r="DA488" s="95"/>
      <c r="DB488" s="95"/>
      <c r="DC488" s="95"/>
      <c r="DD488" s="95"/>
      <c r="DE488" s="95"/>
      <c r="DF488" s="95"/>
      <c r="DG488" s="95"/>
      <c r="DH488" s="95"/>
      <c r="DI488" s="95"/>
      <c r="DJ488" s="95"/>
      <c r="DK488" s="95"/>
      <c r="DL488" s="95"/>
      <c r="DM488" s="95"/>
      <c r="DN488" s="95"/>
      <c r="DO488" s="95"/>
      <c r="DP488" s="95"/>
      <c r="DQ488" s="95"/>
      <c r="DR488" s="95"/>
      <c r="DS488" s="95"/>
      <c r="DT488" s="95"/>
      <c r="DU488" s="95"/>
      <c r="DV488" s="95"/>
      <c r="DW488" s="95"/>
      <c r="DX488" s="95"/>
      <c r="DY488" s="95"/>
      <c r="DZ488" s="95"/>
      <c r="EA488" s="95"/>
      <c r="EB488" s="95"/>
      <c r="EC488" s="95"/>
      <c r="ED488" s="95"/>
      <c r="EE488" s="95"/>
      <c r="EF488" s="95"/>
      <c r="EG488" s="95"/>
      <c r="EH488" s="95"/>
      <c r="EI488" s="95"/>
      <c r="EJ488" s="95"/>
      <c r="EK488" s="95"/>
      <c r="EL488" s="95"/>
      <c r="EM488" s="95"/>
      <c r="EN488" s="95"/>
      <c r="EO488" s="95"/>
      <c r="EP488" s="95"/>
      <c r="EQ488" s="95"/>
      <c r="ER488" s="95"/>
      <c r="ES488" s="95"/>
      <c r="ET488" s="95"/>
      <c r="EU488" s="95"/>
      <c r="EV488" s="95"/>
      <c r="EW488" s="95"/>
      <c r="EX488" s="95"/>
      <c r="EY488" s="95"/>
      <c r="EZ488" s="95"/>
      <c r="FA488" s="95"/>
      <c r="FB488" s="95"/>
      <c r="FC488" s="95"/>
      <c r="FD488" s="95"/>
      <c r="FE488" s="95"/>
      <c r="FF488" s="95"/>
      <c r="FG488" s="95"/>
      <c r="FH488" s="95"/>
      <c r="FI488" s="95"/>
      <c r="FJ488" s="95"/>
      <c r="FK488" s="95"/>
      <c r="FL488" s="95"/>
      <c r="FM488" s="95"/>
      <c r="FN488" s="95"/>
      <c r="FO488" s="95"/>
      <c r="FP488" s="95"/>
      <c r="FQ488" s="95"/>
      <c r="FR488" s="95"/>
      <c r="FS488" s="95"/>
      <c r="FT488" s="95"/>
      <c r="FU488" s="95"/>
      <c r="FV488" s="95"/>
      <c r="FW488" s="95"/>
      <c r="FX488" s="95"/>
      <c r="FY488" s="95"/>
      <c r="FZ488" s="95"/>
      <c r="GA488" s="95"/>
      <c r="GB488" s="95"/>
      <c r="GC488" s="95"/>
      <c r="GD488" s="95"/>
      <c r="GE488" s="95"/>
      <c r="GF488" s="95"/>
      <c r="GG488" s="95"/>
      <c r="GH488" s="95"/>
      <c r="GI488" s="95"/>
      <c r="GJ488" s="95"/>
      <c r="GK488" s="95"/>
      <c r="GL488" s="95"/>
      <c r="GM488" s="95"/>
      <c r="GN488" s="95"/>
      <c r="GO488" s="95"/>
      <c r="GP488" s="95"/>
      <c r="GQ488" s="95"/>
      <c r="GR488" s="95"/>
      <c r="GS488" s="95"/>
      <c r="GT488" s="95"/>
      <c r="GU488" s="95"/>
      <c r="GV488" s="95"/>
      <c r="GW488" s="95"/>
      <c r="GX488" s="95"/>
      <c r="GY488" s="95"/>
      <c r="GZ488" s="95"/>
      <c r="HA488" s="95"/>
      <c r="HB488" s="95"/>
      <c r="HC488" s="95"/>
      <c r="HD488" s="95"/>
      <c r="HE488" s="95"/>
      <c r="HF488" s="95"/>
      <c r="HG488" s="95"/>
      <c r="HH488" s="95"/>
      <c r="HI488" s="95"/>
      <c r="HJ488" s="95"/>
      <c r="HK488" s="95"/>
      <c r="HL488" s="95"/>
      <c r="HM488" s="95"/>
      <c r="HN488" s="95"/>
      <c r="HO488" s="95"/>
      <c r="HP488" s="95"/>
      <c r="HQ488" s="95"/>
      <c r="HR488" s="95"/>
      <c r="HS488" s="95"/>
      <c r="HT488" s="95"/>
      <c r="HU488" s="95"/>
      <c r="HV488" s="95"/>
      <c r="HW488" s="95"/>
      <c r="HX488" s="95"/>
      <c r="HY488" s="95"/>
      <c r="HZ488" s="95"/>
    </row>
    <row r="489" spans="1:234" s="95" customFormat="1" ht="10.5" customHeight="1">
      <c r="A489" s="463" t="s">
        <v>61</v>
      </c>
      <c r="B489" s="465">
        <f>B487+1</f>
        <v>38869</v>
      </c>
      <c r="C489" s="293">
        <f>SUM(D489:J490)</f>
        <v>71</v>
      </c>
      <c r="D489" s="285">
        <v>22</v>
      </c>
      <c r="E489" s="96"/>
      <c r="F489" s="80"/>
      <c r="G489" s="80"/>
      <c r="H489" s="80"/>
      <c r="I489" s="96"/>
      <c r="J489" s="81"/>
      <c r="K489" s="28" t="s">
        <v>31</v>
      </c>
      <c r="L489" s="99">
        <v>9</v>
      </c>
      <c r="M489" s="82" t="s">
        <v>100</v>
      </c>
      <c r="N489" s="83">
        <v>11</v>
      </c>
      <c r="O489" s="213" t="s">
        <v>207</v>
      </c>
      <c r="P489" s="221"/>
      <c r="Q489" s="318">
        <f>SUM(R489:R490,T489:T490)+SUM(S489:S490)*1.5+SUM(U489:U490)/3+SUM(V489:V490)*0.6</f>
        <v>14.5</v>
      </c>
      <c r="R489" s="70"/>
      <c r="S489" s="70"/>
      <c r="T489" s="29">
        <v>4</v>
      </c>
      <c r="U489" s="29"/>
      <c r="V489" s="30"/>
      <c r="W489" s="28">
        <v>123</v>
      </c>
      <c r="X489" s="83"/>
      <c r="Y489" s="140"/>
      <c r="Z489" s="185"/>
      <c r="AA489" s="34"/>
      <c r="AB489" s="32">
        <v>22</v>
      </c>
      <c r="AC489" s="33"/>
      <c r="AD489" s="33"/>
      <c r="AE489" s="33"/>
      <c r="AF489" s="33"/>
      <c r="AG489" s="33"/>
      <c r="AH489" s="33"/>
      <c r="AI489" s="34"/>
      <c r="AJ489" s="30"/>
      <c r="AK489" s="180">
        <v>43</v>
      </c>
      <c r="AL489" s="185">
        <v>65</v>
      </c>
      <c r="AM489" s="33">
        <v>66</v>
      </c>
      <c r="AN489" s="33">
        <v>63</v>
      </c>
      <c r="AO489" s="34">
        <f>AN489-AK489</f>
        <v>20</v>
      </c>
      <c r="AP489" s="352"/>
      <c r="AQ489" s="491" t="s">
        <v>238</v>
      </c>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c r="EA489" s="59"/>
      <c r="EB489" s="59"/>
      <c r="EC489" s="59"/>
      <c r="ED489" s="59"/>
      <c r="EE489" s="59"/>
      <c r="EF489" s="59"/>
      <c r="EG489" s="59"/>
      <c r="EH489" s="59"/>
      <c r="EI489" s="59"/>
      <c r="EJ489" s="59"/>
      <c r="EK489" s="59"/>
      <c r="EL489" s="59"/>
      <c r="EM489" s="59"/>
      <c r="EN489" s="59"/>
      <c r="EO489" s="59"/>
      <c r="EP489" s="59"/>
      <c r="EQ489" s="59"/>
      <c r="ER489" s="59"/>
      <c r="ES489" s="59"/>
      <c r="ET489" s="59"/>
      <c r="EU489" s="59"/>
      <c r="EV489" s="59"/>
      <c r="EW489" s="59"/>
      <c r="EX489" s="59"/>
      <c r="EY489" s="59"/>
      <c r="EZ489" s="59"/>
      <c r="FA489" s="59"/>
      <c r="FB489" s="59"/>
      <c r="FC489" s="59"/>
      <c r="FD489" s="59"/>
      <c r="FE489" s="59"/>
      <c r="FF489" s="59"/>
      <c r="FG489" s="59"/>
      <c r="FH489" s="59"/>
      <c r="FI489" s="59"/>
      <c r="FJ489" s="59"/>
      <c r="FK489" s="59"/>
      <c r="FL489" s="59"/>
      <c r="FM489" s="59"/>
      <c r="FN489" s="59"/>
      <c r="FO489" s="59"/>
      <c r="FP489" s="59"/>
      <c r="FQ489" s="59"/>
      <c r="FR489" s="59"/>
      <c r="FS489" s="59"/>
      <c r="FT489" s="59"/>
      <c r="FU489" s="59"/>
      <c r="FV489" s="59"/>
      <c r="FW489" s="59"/>
      <c r="FX489" s="59"/>
      <c r="FY489" s="59"/>
      <c r="FZ489" s="59"/>
      <c r="GA489" s="59"/>
      <c r="GB489" s="59"/>
      <c r="GC489" s="59"/>
      <c r="GD489" s="59"/>
      <c r="GE489" s="59"/>
      <c r="GF489" s="59"/>
      <c r="GG489" s="59"/>
      <c r="GH489" s="59"/>
      <c r="GI489" s="59"/>
      <c r="GJ489" s="59"/>
      <c r="GK489" s="59"/>
      <c r="GL489" s="59"/>
      <c r="GM489" s="59"/>
      <c r="GN489" s="59"/>
      <c r="GO489" s="59"/>
      <c r="GP489" s="59"/>
      <c r="GQ489" s="59"/>
      <c r="GR489" s="59"/>
      <c r="GS489" s="59"/>
      <c r="GT489" s="59"/>
      <c r="GU489" s="59"/>
      <c r="GV489" s="59"/>
      <c r="GW489" s="59"/>
      <c r="GX489" s="59"/>
      <c r="GY489" s="59"/>
      <c r="GZ489" s="59"/>
      <c r="HA489" s="59"/>
      <c r="HB489" s="59"/>
      <c r="HC489" s="59"/>
      <c r="HD489" s="59"/>
      <c r="HE489" s="59"/>
      <c r="HF489" s="59"/>
      <c r="HG489" s="59"/>
      <c r="HH489" s="59"/>
      <c r="HI489" s="59"/>
      <c r="HJ489" s="59"/>
      <c r="HK489" s="59"/>
      <c r="HL489" s="59"/>
      <c r="HM489" s="59"/>
      <c r="HN489" s="59"/>
      <c r="HO489" s="59"/>
      <c r="HP489" s="59"/>
      <c r="HQ489" s="59"/>
      <c r="HR489" s="59"/>
      <c r="HS489" s="59"/>
      <c r="HT489" s="59"/>
      <c r="HU489" s="59"/>
      <c r="HV489" s="59"/>
      <c r="HW489" s="59"/>
      <c r="HX489" s="59"/>
      <c r="HY489" s="59"/>
      <c r="HZ489" s="59"/>
    </row>
    <row r="490" spans="1:234" ht="10.5" customHeight="1">
      <c r="A490" s="467"/>
      <c r="B490" s="468"/>
      <c r="C490" s="294"/>
      <c r="D490" s="286">
        <v>35</v>
      </c>
      <c r="E490" s="97"/>
      <c r="F490" s="87"/>
      <c r="G490" s="87">
        <v>14</v>
      </c>
      <c r="H490" s="87"/>
      <c r="I490" s="97"/>
      <c r="J490" s="88"/>
      <c r="K490" s="89" t="s">
        <v>260</v>
      </c>
      <c r="L490" s="101">
        <v>9</v>
      </c>
      <c r="M490" s="91" t="s">
        <v>97</v>
      </c>
      <c r="N490" s="92">
        <v>17</v>
      </c>
      <c r="O490" s="212" t="s">
        <v>237</v>
      </c>
      <c r="P490" s="222"/>
      <c r="Q490" s="319"/>
      <c r="R490" s="93"/>
      <c r="S490" s="93">
        <v>3</v>
      </c>
      <c r="T490" s="94">
        <v>6</v>
      </c>
      <c r="U490" s="94"/>
      <c r="V490" s="90"/>
      <c r="W490" s="89">
        <v>174</v>
      </c>
      <c r="X490" s="92">
        <v>183</v>
      </c>
      <c r="Y490" s="182"/>
      <c r="Z490" s="184">
        <v>2.7</v>
      </c>
      <c r="AA490" s="306"/>
      <c r="AB490" s="442">
        <v>35</v>
      </c>
      <c r="AC490" s="349">
        <v>14</v>
      </c>
      <c r="AD490" s="349"/>
      <c r="AE490" s="349"/>
      <c r="AF490" s="349"/>
      <c r="AG490" s="349"/>
      <c r="AH490" s="349"/>
      <c r="AI490" s="306"/>
      <c r="AJ490" s="90">
        <v>8</v>
      </c>
      <c r="AK490" s="182"/>
      <c r="AL490" s="184"/>
      <c r="AM490" s="349"/>
      <c r="AN490" s="349"/>
      <c r="AO490" s="306"/>
      <c r="AP490" s="350"/>
      <c r="AQ490" s="490"/>
      <c r="AR490" s="95"/>
      <c r="AS490" s="95"/>
      <c r="AT490" s="95"/>
      <c r="AU490" s="95"/>
      <c r="AV490" s="95"/>
      <c r="AW490" s="95"/>
      <c r="AX490" s="95"/>
      <c r="AY490" s="95"/>
      <c r="AZ490" s="95"/>
      <c r="BA490" s="95"/>
      <c r="BB490" s="95"/>
      <c r="BC490" s="95"/>
      <c r="BD490" s="95"/>
      <c r="BE490" s="95"/>
      <c r="BF490" s="95"/>
      <c r="BG490" s="95"/>
      <c r="BH490" s="95"/>
      <c r="BI490" s="95"/>
      <c r="BJ490" s="95"/>
      <c r="BK490" s="95"/>
      <c r="BL490" s="95"/>
      <c r="BM490" s="95"/>
      <c r="BN490" s="95"/>
      <c r="BO490" s="95"/>
      <c r="BP490" s="95"/>
      <c r="BQ490" s="95"/>
      <c r="BR490" s="95"/>
      <c r="BS490" s="95"/>
      <c r="BT490" s="95"/>
      <c r="BU490" s="95"/>
      <c r="BV490" s="95"/>
      <c r="BW490" s="95"/>
      <c r="BX490" s="95"/>
      <c r="BY490" s="95"/>
      <c r="BZ490" s="95"/>
      <c r="CA490" s="95"/>
      <c r="CB490" s="95"/>
      <c r="CC490" s="95"/>
      <c r="CD490" s="95"/>
      <c r="CE490" s="95"/>
      <c r="CF490" s="95"/>
      <c r="CG490" s="95"/>
      <c r="CH490" s="95"/>
      <c r="CI490" s="95"/>
      <c r="CJ490" s="95"/>
      <c r="CK490" s="95"/>
      <c r="CL490" s="95"/>
      <c r="CM490" s="95"/>
      <c r="CN490" s="95"/>
      <c r="CO490" s="95"/>
      <c r="CP490" s="95"/>
      <c r="CQ490" s="95"/>
      <c r="CR490" s="95"/>
      <c r="CS490" s="95"/>
      <c r="CT490" s="95"/>
      <c r="CU490" s="95"/>
      <c r="CV490" s="95"/>
      <c r="CW490" s="95"/>
      <c r="CX490" s="95"/>
      <c r="CY490" s="95"/>
      <c r="CZ490" s="95"/>
      <c r="DA490" s="95"/>
      <c r="DB490" s="95"/>
      <c r="DC490" s="95"/>
      <c r="DD490" s="95"/>
      <c r="DE490" s="95"/>
      <c r="DF490" s="95"/>
      <c r="DG490" s="95"/>
      <c r="DH490" s="95"/>
      <c r="DI490" s="95"/>
      <c r="DJ490" s="95"/>
      <c r="DK490" s="95"/>
      <c r="DL490" s="95"/>
      <c r="DM490" s="95"/>
      <c r="DN490" s="95"/>
      <c r="DO490" s="95"/>
      <c r="DP490" s="95"/>
      <c r="DQ490" s="95"/>
      <c r="DR490" s="95"/>
      <c r="DS490" s="95"/>
      <c r="DT490" s="95"/>
      <c r="DU490" s="95"/>
      <c r="DV490" s="95"/>
      <c r="DW490" s="95"/>
      <c r="DX490" s="95"/>
      <c r="DY490" s="95"/>
      <c r="DZ490" s="95"/>
      <c r="EA490" s="95"/>
      <c r="EB490" s="95"/>
      <c r="EC490" s="95"/>
      <c r="ED490" s="95"/>
      <c r="EE490" s="95"/>
      <c r="EF490" s="95"/>
      <c r="EG490" s="95"/>
      <c r="EH490" s="95"/>
      <c r="EI490" s="95"/>
      <c r="EJ490" s="95"/>
      <c r="EK490" s="95"/>
      <c r="EL490" s="95"/>
      <c r="EM490" s="95"/>
      <c r="EN490" s="95"/>
      <c r="EO490" s="95"/>
      <c r="EP490" s="95"/>
      <c r="EQ490" s="95"/>
      <c r="ER490" s="95"/>
      <c r="ES490" s="95"/>
      <c r="ET490" s="95"/>
      <c r="EU490" s="95"/>
      <c r="EV490" s="95"/>
      <c r="EW490" s="95"/>
      <c r="EX490" s="95"/>
      <c r="EY490" s="95"/>
      <c r="EZ490" s="95"/>
      <c r="FA490" s="95"/>
      <c r="FB490" s="95"/>
      <c r="FC490" s="95"/>
      <c r="FD490" s="95"/>
      <c r="FE490" s="95"/>
      <c r="FF490" s="95"/>
      <c r="FG490" s="95"/>
      <c r="FH490" s="95"/>
      <c r="FI490" s="95"/>
      <c r="FJ490" s="95"/>
      <c r="FK490" s="95"/>
      <c r="FL490" s="95"/>
      <c r="FM490" s="95"/>
      <c r="FN490" s="95"/>
      <c r="FO490" s="95"/>
      <c r="FP490" s="95"/>
      <c r="FQ490" s="95"/>
      <c r="FR490" s="95"/>
      <c r="FS490" s="95"/>
      <c r="FT490" s="95"/>
      <c r="FU490" s="95"/>
      <c r="FV490" s="95"/>
      <c r="FW490" s="95"/>
      <c r="FX490" s="95"/>
      <c r="FY490" s="95"/>
      <c r="FZ490" s="95"/>
      <c r="GA490" s="95"/>
      <c r="GB490" s="95"/>
      <c r="GC490" s="95"/>
      <c r="GD490" s="95"/>
      <c r="GE490" s="95"/>
      <c r="GF490" s="95"/>
      <c r="GG490" s="95"/>
      <c r="GH490" s="95"/>
      <c r="GI490" s="95"/>
      <c r="GJ490" s="95"/>
      <c r="GK490" s="95"/>
      <c r="GL490" s="95"/>
      <c r="GM490" s="95"/>
      <c r="GN490" s="95"/>
      <c r="GO490" s="95"/>
      <c r="GP490" s="95"/>
      <c r="GQ490" s="95"/>
      <c r="GR490" s="95"/>
      <c r="GS490" s="95"/>
      <c r="GT490" s="95"/>
      <c r="GU490" s="95"/>
      <c r="GV490" s="95"/>
      <c r="GW490" s="95"/>
      <c r="GX490" s="95"/>
      <c r="GY490" s="95"/>
      <c r="GZ490" s="95"/>
      <c r="HA490" s="95"/>
      <c r="HB490" s="95"/>
      <c r="HC490" s="95"/>
      <c r="HD490" s="95"/>
      <c r="HE490" s="95"/>
      <c r="HF490" s="95"/>
      <c r="HG490" s="95"/>
      <c r="HH490" s="95"/>
      <c r="HI490" s="95"/>
      <c r="HJ490" s="95"/>
      <c r="HK490" s="95"/>
      <c r="HL490" s="95"/>
      <c r="HM490" s="95"/>
      <c r="HN490" s="95"/>
      <c r="HO490" s="95"/>
      <c r="HP490" s="95"/>
      <c r="HQ490" s="95"/>
      <c r="HR490" s="95"/>
      <c r="HS490" s="95"/>
      <c r="HT490" s="95"/>
      <c r="HU490" s="95"/>
      <c r="HV490" s="95"/>
      <c r="HW490" s="95"/>
      <c r="HX490" s="95"/>
      <c r="HY490" s="95"/>
      <c r="HZ490" s="95"/>
    </row>
    <row r="491" spans="1:234" s="95" customFormat="1" ht="10.5" customHeight="1">
      <c r="A491" s="463" t="s">
        <v>62</v>
      </c>
      <c r="B491" s="465">
        <f>B489+1</f>
        <v>38870</v>
      </c>
      <c r="C491" s="293">
        <f>SUM(D491:J492)</f>
        <v>35</v>
      </c>
      <c r="D491" s="285"/>
      <c r="E491" s="96"/>
      <c r="F491" s="80"/>
      <c r="G491" s="80"/>
      <c r="H491" s="80"/>
      <c r="I491" s="80"/>
      <c r="J491" s="98"/>
      <c r="K491" s="28"/>
      <c r="L491" s="30"/>
      <c r="M491" s="82"/>
      <c r="N491" s="83"/>
      <c r="O491" s="211"/>
      <c r="P491" s="221"/>
      <c r="Q491" s="318">
        <f>SUM(R491:R492,T491:T492)+SUM(S491:S492)*1.5+SUM(U491:U492)/3+SUM(V491:V492)*0.6</f>
        <v>7</v>
      </c>
      <c r="R491" s="70"/>
      <c r="S491" s="70"/>
      <c r="T491" s="29"/>
      <c r="U491" s="29"/>
      <c r="V491" s="30"/>
      <c r="W491" s="28"/>
      <c r="X491" s="83"/>
      <c r="Y491" s="180"/>
      <c r="Z491" s="307"/>
      <c r="AA491" s="54"/>
      <c r="AB491" s="38"/>
      <c r="AC491" s="37"/>
      <c r="AD491" s="37"/>
      <c r="AE491" s="37"/>
      <c r="AF491" s="37"/>
      <c r="AG491" s="37"/>
      <c r="AH491" s="37"/>
      <c r="AI491" s="54"/>
      <c r="AJ491" s="30"/>
      <c r="AK491" s="180">
        <v>50</v>
      </c>
      <c r="AL491" s="185">
        <v>77</v>
      </c>
      <c r="AM491" s="33">
        <v>74</v>
      </c>
      <c r="AN491" s="33">
        <v>65</v>
      </c>
      <c r="AO491" s="34">
        <f>AN491-AK491</f>
        <v>15</v>
      </c>
      <c r="AP491" s="352"/>
      <c r="AQ491" s="491" t="s">
        <v>338</v>
      </c>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c r="BO491" s="59"/>
      <c r="BP491" s="59"/>
      <c r="BQ491" s="59"/>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c r="DL491" s="59"/>
      <c r="DM491" s="59"/>
      <c r="DN491" s="59"/>
      <c r="DO491" s="59"/>
      <c r="DP491" s="59"/>
      <c r="DQ491" s="59"/>
      <c r="DR491" s="59"/>
      <c r="DS491" s="59"/>
      <c r="DT491" s="59"/>
      <c r="DU491" s="59"/>
      <c r="DV491" s="59"/>
      <c r="DW491" s="59"/>
      <c r="DX491" s="59"/>
      <c r="DY491" s="59"/>
      <c r="DZ491" s="59"/>
      <c r="EA491" s="59"/>
      <c r="EB491" s="59"/>
      <c r="EC491" s="59"/>
      <c r="ED491" s="59"/>
      <c r="EE491" s="59"/>
      <c r="EF491" s="59"/>
      <c r="EG491" s="59"/>
      <c r="EH491" s="59"/>
      <c r="EI491" s="59"/>
      <c r="EJ491" s="59"/>
      <c r="EK491" s="59"/>
      <c r="EL491" s="59"/>
      <c r="EM491" s="59"/>
      <c r="EN491" s="59"/>
      <c r="EO491" s="59"/>
      <c r="EP491" s="59"/>
      <c r="EQ491" s="59"/>
      <c r="ER491" s="59"/>
      <c r="ES491" s="59"/>
      <c r="ET491" s="59"/>
      <c r="EU491" s="59"/>
      <c r="EV491" s="59"/>
      <c r="EW491" s="59"/>
      <c r="EX491" s="59"/>
      <c r="EY491" s="59"/>
      <c r="EZ491" s="59"/>
      <c r="FA491" s="59"/>
      <c r="FB491" s="59"/>
      <c r="FC491" s="59"/>
      <c r="FD491" s="59"/>
      <c r="FE491" s="59"/>
      <c r="FF491" s="59"/>
      <c r="FG491" s="59"/>
      <c r="FH491" s="59"/>
      <c r="FI491" s="59"/>
      <c r="FJ491" s="59"/>
      <c r="FK491" s="59"/>
      <c r="FL491" s="59"/>
      <c r="FM491" s="59"/>
      <c r="FN491" s="59"/>
      <c r="FO491" s="59"/>
      <c r="FP491" s="59"/>
      <c r="FQ491" s="59"/>
      <c r="FR491" s="59"/>
      <c r="FS491" s="59"/>
      <c r="FT491" s="59"/>
      <c r="FU491" s="59"/>
      <c r="FV491" s="59"/>
      <c r="FW491" s="59"/>
      <c r="FX491" s="59"/>
      <c r="FY491" s="59"/>
      <c r="FZ491" s="59"/>
      <c r="GA491" s="59"/>
      <c r="GB491" s="59"/>
      <c r="GC491" s="59"/>
      <c r="GD491" s="59"/>
      <c r="GE491" s="59"/>
      <c r="GF491" s="59"/>
      <c r="GG491" s="59"/>
      <c r="GH491" s="59"/>
      <c r="GI491" s="59"/>
      <c r="GJ491" s="59"/>
      <c r="GK491" s="59"/>
      <c r="GL491" s="59"/>
      <c r="GM491" s="59"/>
      <c r="GN491" s="59"/>
      <c r="GO491" s="59"/>
      <c r="GP491" s="59"/>
      <c r="GQ491" s="59"/>
      <c r="GR491" s="59"/>
      <c r="GS491" s="59"/>
      <c r="GT491" s="59"/>
      <c r="GU491" s="59"/>
      <c r="GV491" s="59"/>
      <c r="GW491" s="59"/>
      <c r="GX491" s="59"/>
      <c r="GY491" s="59"/>
      <c r="GZ491" s="59"/>
      <c r="HA491" s="59"/>
      <c r="HB491" s="59"/>
      <c r="HC491" s="59"/>
      <c r="HD491" s="59"/>
      <c r="HE491" s="59"/>
      <c r="HF491" s="59"/>
      <c r="HG491" s="59"/>
      <c r="HH491" s="59"/>
      <c r="HI491" s="59"/>
      <c r="HJ491" s="59"/>
      <c r="HK491" s="59"/>
      <c r="HL491" s="59"/>
      <c r="HM491" s="59"/>
      <c r="HN491" s="59"/>
      <c r="HO491" s="59"/>
      <c r="HP491" s="59"/>
      <c r="HQ491" s="59"/>
      <c r="HR491" s="59"/>
      <c r="HS491" s="59"/>
      <c r="HT491" s="59"/>
      <c r="HU491" s="59"/>
      <c r="HV491" s="59"/>
      <c r="HW491" s="59"/>
      <c r="HX491" s="59"/>
      <c r="HY491" s="59"/>
      <c r="HZ491" s="59"/>
    </row>
    <row r="492" spans="1:234" ht="10.5" customHeight="1">
      <c r="A492" s="467"/>
      <c r="B492" s="468"/>
      <c r="C492" s="294"/>
      <c r="D492" s="286">
        <v>35</v>
      </c>
      <c r="E492" s="97"/>
      <c r="F492" s="87"/>
      <c r="G492" s="87"/>
      <c r="H492" s="87"/>
      <c r="I492" s="87"/>
      <c r="J492" s="100"/>
      <c r="K492" s="89" t="s">
        <v>31</v>
      </c>
      <c r="L492" s="90">
        <v>9</v>
      </c>
      <c r="M492" s="91" t="s">
        <v>97</v>
      </c>
      <c r="N492" s="92">
        <v>16</v>
      </c>
      <c r="O492" s="212" t="s">
        <v>207</v>
      </c>
      <c r="P492" s="222"/>
      <c r="Q492" s="319"/>
      <c r="R492" s="93"/>
      <c r="S492" s="93"/>
      <c r="T492" s="94">
        <v>7</v>
      </c>
      <c r="U492" s="94"/>
      <c r="V492" s="90"/>
      <c r="W492" s="89">
        <v>121</v>
      </c>
      <c r="X492" s="92"/>
      <c r="Y492" s="182"/>
      <c r="Z492" s="184"/>
      <c r="AA492" s="309"/>
      <c r="AB492" s="443">
        <v>35</v>
      </c>
      <c r="AC492" s="444"/>
      <c r="AD492" s="444"/>
      <c r="AE492" s="444"/>
      <c r="AF492" s="444"/>
      <c r="AG492" s="444"/>
      <c r="AH492" s="444"/>
      <c r="AI492" s="309"/>
      <c r="AJ492" s="90">
        <v>8</v>
      </c>
      <c r="AK492" s="182"/>
      <c r="AL492" s="184"/>
      <c r="AM492" s="349"/>
      <c r="AN492" s="349"/>
      <c r="AO492" s="306"/>
      <c r="AP492" s="350"/>
      <c r="AQ492" s="490"/>
      <c r="AR492" s="95"/>
      <c r="AS492" s="95"/>
      <c r="AT492" s="95"/>
      <c r="AU492" s="95"/>
      <c r="AV492" s="95"/>
      <c r="AW492" s="95"/>
      <c r="AX492" s="95"/>
      <c r="AY492" s="95"/>
      <c r="AZ492" s="95"/>
      <c r="BA492" s="95"/>
      <c r="BB492" s="95"/>
      <c r="BC492" s="95"/>
      <c r="BD492" s="95"/>
      <c r="BE492" s="95"/>
      <c r="BF492" s="95"/>
      <c r="BG492" s="95"/>
      <c r="BH492" s="95"/>
      <c r="BI492" s="95"/>
      <c r="BJ492" s="95"/>
      <c r="BK492" s="95"/>
      <c r="BL492" s="95"/>
      <c r="BM492" s="95"/>
      <c r="BN492" s="95"/>
      <c r="BO492" s="95"/>
      <c r="BP492" s="95"/>
      <c r="BQ492" s="95"/>
      <c r="BR492" s="95"/>
      <c r="BS492" s="95"/>
      <c r="BT492" s="95"/>
      <c r="BU492" s="95"/>
      <c r="BV492" s="95"/>
      <c r="BW492" s="95"/>
      <c r="BX492" s="95"/>
      <c r="BY492" s="95"/>
      <c r="BZ492" s="95"/>
      <c r="CA492" s="95"/>
      <c r="CB492" s="95"/>
      <c r="CC492" s="95"/>
      <c r="CD492" s="95"/>
      <c r="CE492" s="95"/>
      <c r="CF492" s="95"/>
      <c r="CG492" s="95"/>
      <c r="CH492" s="95"/>
      <c r="CI492" s="95"/>
      <c r="CJ492" s="95"/>
      <c r="CK492" s="95"/>
      <c r="CL492" s="95"/>
      <c r="CM492" s="95"/>
      <c r="CN492" s="95"/>
      <c r="CO492" s="95"/>
      <c r="CP492" s="95"/>
      <c r="CQ492" s="95"/>
      <c r="CR492" s="95"/>
      <c r="CS492" s="95"/>
      <c r="CT492" s="95"/>
      <c r="CU492" s="95"/>
      <c r="CV492" s="95"/>
      <c r="CW492" s="95"/>
      <c r="CX492" s="95"/>
      <c r="CY492" s="95"/>
      <c r="CZ492" s="95"/>
      <c r="DA492" s="95"/>
      <c r="DB492" s="95"/>
      <c r="DC492" s="95"/>
      <c r="DD492" s="95"/>
      <c r="DE492" s="95"/>
      <c r="DF492" s="95"/>
      <c r="DG492" s="95"/>
      <c r="DH492" s="95"/>
      <c r="DI492" s="95"/>
      <c r="DJ492" s="95"/>
      <c r="DK492" s="95"/>
      <c r="DL492" s="95"/>
      <c r="DM492" s="95"/>
      <c r="DN492" s="95"/>
      <c r="DO492" s="95"/>
      <c r="DP492" s="95"/>
      <c r="DQ492" s="95"/>
      <c r="DR492" s="95"/>
      <c r="DS492" s="95"/>
      <c r="DT492" s="95"/>
      <c r="DU492" s="95"/>
      <c r="DV492" s="95"/>
      <c r="DW492" s="95"/>
      <c r="DX492" s="95"/>
      <c r="DY492" s="95"/>
      <c r="DZ492" s="95"/>
      <c r="EA492" s="95"/>
      <c r="EB492" s="95"/>
      <c r="EC492" s="95"/>
      <c r="ED492" s="95"/>
      <c r="EE492" s="95"/>
      <c r="EF492" s="95"/>
      <c r="EG492" s="95"/>
      <c r="EH492" s="95"/>
      <c r="EI492" s="95"/>
      <c r="EJ492" s="95"/>
      <c r="EK492" s="95"/>
      <c r="EL492" s="95"/>
      <c r="EM492" s="95"/>
      <c r="EN492" s="95"/>
      <c r="EO492" s="95"/>
      <c r="EP492" s="95"/>
      <c r="EQ492" s="95"/>
      <c r="ER492" s="95"/>
      <c r="ES492" s="95"/>
      <c r="ET492" s="95"/>
      <c r="EU492" s="95"/>
      <c r="EV492" s="95"/>
      <c r="EW492" s="95"/>
      <c r="EX492" s="95"/>
      <c r="EY492" s="95"/>
      <c r="EZ492" s="95"/>
      <c r="FA492" s="95"/>
      <c r="FB492" s="95"/>
      <c r="FC492" s="95"/>
      <c r="FD492" s="95"/>
      <c r="FE492" s="95"/>
      <c r="FF492" s="95"/>
      <c r="FG492" s="95"/>
      <c r="FH492" s="95"/>
      <c r="FI492" s="95"/>
      <c r="FJ492" s="95"/>
      <c r="FK492" s="95"/>
      <c r="FL492" s="95"/>
      <c r="FM492" s="95"/>
      <c r="FN492" s="95"/>
      <c r="FO492" s="95"/>
      <c r="FP492" s="95"/>
      <c r="FQ492" s="95"/>
      <c r="FR492" s="95"/>
      <c r="FS492" s="95"/>
      <c r="FT492" s="95"/>
      <c r="FU492" s="95"/>
      <c r="FV492" s="95"/>
      <c r="FW492" s="95"/>
      <c r="FX492" s="95"/>
      <c r="FY492" s="95"/>
      <c r="FZ492" s="95"/>
      <c r="GA492" s="95"/>
      <c r="GB492" s="95"/>
      <c r="GC492" s="95"/>
      <c r="GD492" s="95"/>
      <c r="GE492" s="95"/>
      <c r="GF492" s="95"/>
      <c r="GG492" s="95"/>
      <c r="GH492" s="95"/>
      <c r="GI492" s="95"/>
      <c r="GJ492" s="95"/>
      <c r="GK492" s="95"/>
      <c r="GL492" s="95"/>
      <c r="GM492" s="95"/>
      <c r="GN492" s="95"/>
      <c r="GO492" s="95"/>
      <c r="GP492" s="95"/>
      <c r="GQ492" s="95"/>
      <c r="GR492" s="95"/>
      <c r="GS492" s="95"/>
      <c r="GT492" s="95"/>
      <c r="GU492" s="95"/>
      <c r="GV492" s="95"/>
      <c r="GW492" s="95"/>
      <c r="GX492" s="95"/>
      <c r="GY492" s="95"/>
      <c r="GZ492" s="95"/>
      <c r="HA492" s="95"/>
      <c r="HB492" s="95"/>
      <c r="HC492" s="95"/>
      <c r="HD492" s="95"/>
      <c r="HE492" s="95"/>
      <c r="HF492" s="95"/>
      <c r="HG492" s="95"/>
      <c r="HH492" s="95"/>
      <c r="HI492" s="95"/>
      <c r="HJ492" s="95"/>
      <c r="HK492" s="95"/>
      <c r="HL492" s="95"/>
      <c r="HM492" s="95"/>
      <c r="HN492" s="95"/>
      <c r="HO492" s="95"/>
      <c r="HP492" s="95"/>
      <c r="HQ492" s="95"/>
      <c r="HR492" s="95"/>
      <c r="HS492" s="95"/>
      <c r="HT492" s="95"/>
      <c r="HU492" s="95"/>
      <c r="HV492" s="95"/>
      <c r="HW492" s="95"/>
      <c r="HX492" s="95"/>
      <c r="HY492" s="95"/>
      <c r="HZ492" s="95"/>
    </row>
    <row r="493" spans="1:234" s="95" customFormat="1" ht="10.5" customHeight="1">
      <c r="A493" s="463" t="s">
        <v>63</v>
      </c>
      <c r="B493" s="465">
        <f>B491+1</f>
        <v>38871</v>
      </c>
      <c r="C493" s="293">
        <f>SUM(D493:J494)</f>
        <v>20</v>
      </c>
      <c r="D493" s="284"/>
      <c r="E493" s="80"/>
      <c r="F493" s="80"/>
      <c r="G493" s="80"/>
      <c r="H493" s="80"/>
      <c r="I493" s="80"/>
      <c r="J493" s="81"/>
      <c r="K493" s="28"/>
      <c r="L493" s="30"/>
      <c r="M493" s="82"/>
      <c r="N493" s="83"/>
      <c r="O493" s="211"/>
      <c r="P493" s="221"/>
      <c r="Q493" s="318">
        <f>SUM(R493:R494,T493:T494)+SUM(S493:S494)*1.5+SUM(U493:U494)/3+SUM(V493:V494)*0.6</f>
        <v>4</v>
      </c>
      <c r="R493" s="70"/>
      <c r="S493" s="70"/>
      <c r="T493" s="29"/>
      <c r="U493" s="29"/>
      <c r="V493" s="30"/>
      <c r="W493" s="28"/>
      <c r="X493" s="83"/>
      <c r="Y493" s="140"/>
      <c r="Z493" s="185"/>
      <c r="AA493" s="34"/>
      <c r="AB493" s="32"/>
      <c r="AC493" s="33"/>
      <c r="AD493" s="33"/>
      <c r="AE493" s="33"/>
      <c r="AF493" s="33"/>
      <c r="AG493" s="33"/>
      <c r="AH493" s="33"/>
      <c r="AI493" s="34"/>
      <c r="AJ493" s="30"/>
      <c r="AK493" s="180">
        <v>50</v>
      </c>
      <c r="AL493" s="185">
        <v>69</v>
      </c>
      <c r="AM493" s="33">
        <v>64</v>
      </c>
      <c r="AN493" s="33">
        <v>63</v>
      </c>
      <c r="AO493" s="34">
        <f>AN493-AK493</f>
        <v>13</v>
      </c>
      <c r="AP493" s="352"/>
      <c r="AQ493" s="491"/>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c r="DK493" s="59"/>
      <c r="DL493" s="59"/>
      <c r="DM493" s="59"/>
      <c r="DN493" s="59"/>
      <c r="DO493" s="59"/>
      <c r="DP493" s="59"/>
      <c r="DQ493" s="59"/>
      <c r="DR493" s="59"/>
      <c r="DS493" s="59"/>
      <c r="DT493" s="59"/>
      <c r="DU493" s="59"/>
      <c r="DV493" s="59"/>
      <c r="DW493" s="59"/>
      <c r="DX493" s="59"/>
      <c r="DY493" s="59"/>
      <c r="DZ493" s="59"/>
      <c r="EA493" s="59"/>
      <c r="EB493" s="59"/>
      <c r="EC493" s="59"/>
      <c r="ED493" s="59"/>
      <c r="EE493" s="59"/>
      <c r="EF493" s="59"/>
      <c r="EG493" s="59"/>
      <c r="EH493" s="59"/>
      <c r="EI493" s="59"/>
      <c r="EJ493" s="59"/>
      <c r="EK493" s="59"/>
      <c r="EL493" s="59"/>
      <c r="EM493" s="59"/>
      <c r="EN493" s="59"/>
      <c r="EO493" s="59"/>
      <c r="EP493" s="59"/>
      <c r="EQ493" s="59"/>
      <c r="ER493" s="59"/>
      <c r="ES493" s="59"/>
      <c r="ET493" s="59"/>
      <c r="EU493" s="59"/>
      <c r="EV493" s="59"/>
      <c r="EW493" s="59"/>
      <c r="EX493" s="59"/>
      <c r="EY493" s="59"/>
      <c r="EZ493" s="59"/>
      <c r="FA493" s="59"/>
      <c r="FB493" s="59"/>
      <c r="FC493" s="59"/>
      <c r="FD493" s="59"/>
      <c r="FE493" s="59"/>
      <c r="FF493" s="59"/>
      <c r="FG493" s="59"/>
      <c r="FH493" s="59"/>
      <c r="FI493" s="59"/>
      <c r="FJ493" s="59"/>
      <c r="FK493" s="59"/>
      <c r="FL493" s="59"/>
      <c r="FM493" s="59"/>
      <c r="FN493" s="59"/>
      <c r="FO493" s="59"/>
      <c r="FP493" s="59"/>
      <c r="FQ493" s="59"/>
      <c r="FR493" s="59"/>
      <c r="FS493" s="59"/>
      <c r="FT493" s="59"/>
      <c r="FU493" s="59"/>
      <c r="FV493" s="59"/>
      <c r="FW493" s="59"/>
      <c r="FX493" s="59"/>
      <c r="FY493" s="59"/>
      <c r="FZ493" s="59"/>
      <c r="GA493" s="59"/>
      <c r="GB493" s="59"/>
      <c r="GC493" s="59"/>
      <c r="GD493" s="59"/>
      <c r="GE493" s="59"/>
      <c r="GF493" s="59"/>
      <c r="GG493" s="59"/>
      <c r="GH493" s="59"/>
      <c r="GI493" s="59"/>
      <c r="GJ493" s="59"/>
      <c r="GK493" s="59"/>
      <c r="GL493" s="59"/>
      <c r="GM493" s="59"/>
      <c r="GN493" s="59"/>
      <c r="GO493" s="59"/>
      <c r="GP493" s="59"/>
      <c r="GQ493" s="59"/>
      <c r="GR493" s="59"/>
      <c r="GS493" s="59"/>
      <c r="GT493" s="59"/>
      <c r="GU493" s="59"/>
      <c r="GV493" s="59"/>
      <c r="GW493" s="59"/>
      <c r="GX493" s="59"/>
      <c r="GY493" s="59"/>
      <c r="GZ493" s="59"/>
      <c r="HA493" s="59"/>
      <c r="HB493" s="59"/>
      <c r="HC493" s="59"/>
      <c r="HD493" s="59"/>
      <c r="HE493" s="59"/>
      <c r="HF493" s="59"/>
      <c r="HG493" s="59"/>
      <c r="HH493" s="59"/>
      <c r="HI493" s="59"/>
      <c r="HJ493" s="59"/>
      <c r="HK493" s="59"/>
      <c r="HL493" s="59"/>
      <c r="HM493" s="59"/>
      <c r="HN493" s="59"/>
      <c r="HO493" s="59"/>
      <c r="HP493" s="59"/>
      <c r="HQ493" s="59"/>
      <c r="HR493" s="59"/>
      <c r="HS493" s="59"/>
      <c r="HT493" s="59"/>
      <c r="HU493" s="59"/>
      <c r="HV493" s="59"/>
      <c r="HW493" s="59"/>
      <c r="HX493" s="59"/>
      <c r="HY493" s="59"/>
      <c r="HZ493" s="59"/>
    </row>
    <row r="494" spans="1:234" ht="10.5" customHeight="1">
      <c r="A494" s="467"/>
      <c r="B494" s="468"/>
      <c r="C494" s="294"/>
      <c r="D494" s="283">
        <v>20</v>
      </c>
      <c r="E494" s="87"/>
      <c r="F494" s="87"/>
      <c r="G494" s="87"/>
      <c r="H494" s="87"/>
      <c r="I494" s="87"/>
      <c r="J494" s="88"/>
      <c r="K494" s="89" t="s">
        <v>31</v>
      </c>
      <c r="L494" s="90">
        <v>9</v>
      </c>
      <c r="M494" s="91" t="s">
        <v>97</v>
      </c>
      <c r="N494" s="92">
        <v>18</v>
      </c>
      <c r="O494" s="212" t="s">
        <v>207</v>
      </c>
      <c r="P494" s="222"/>
      <c r="Q494" s="319"/>
      <c r="R494" s="93"/>
      <c r="S494" s="93"/>
      <c r="T494" s="94">
        <v>4</v>
      </c>
      <c r="U494" s="94"/>
      <c r="V494" s="90"/>
      <c r="W494" s="89"/>
      <c r="X494" s="92"/>
      <c r="Y494" s="182"/>
      <c r="Z494" s="184"/>
      <c r="AA494" s="306"/>
      <c r="AB494" s="442">
        <v>20</v>
      </c>
      <c r="AC494" s="349"/>
      <c r="AD494" s="349"/>
      <c r="AE494" s="349"/>
      <c r="AF494" s="349"/>
      <c r="AG494" s="349"/>
      <c r="AH494" s="349"/>
      <c r="AI494" s="306"/>
      <c r="AJ494" s="90">
        <v>7</v>
      </c>
      <c r="AK494" s="183"/>
      <c r="AL494" s="184"/>
      <c r="AM494" s="349"/>
      <c r="AN494" s="349"/>
      <c r="AO494" s="306"/>
      <c r="AP494" s="350"/>
      <c r="AQ494" s="490"/>
      <c r="AR494" s="95"/>
      <c r="AS494" s="95"/>
      <c r="AT494" s="95"/>
      <c r="AU494" s="95"/>
      <c r="AV494" s="95"/>
      <c r="AW494" s="95"/>
      <c r="AX494" s="95"/>
      <c r="AY494" s="95"/>
      <c r="AZ494" s="95"/>
      <c r="BA494" s="95"/>
      <c r="BB494" s="95"/>
      <c r="BC494" s="95"/>
      <c r="BD494" s="95"/>
      <c r="BE494" s="95"/>
      <c r="BF494" s="95"/>
      <c r="BG494" s="95"/>
      <c r="BH494" s="95"/>
      <c r="BI494" s="95"/>
      <c r="BJ494" s="95"/>
      <c r="BK494" s="95"/>
      <c r="BL494" s="95"/>
      <c r="BM494" s="95"/>
      <c r="BN494" s="95"/>
      <c r="BO494" s="95"/>
      <c r="BP494" s="95"/>
      <c r="BQ494" s="95"/>
      <c r="BR494" s="95"/>
      <c r="BS494" s="95"/>
      <c r="BT494" s="95"/>
      <c r="BU494" s="95"/>
      <c r="BV494" s="95"/>
      <c r="BW494" s="95"/>
      <c r="BX494" s="95"/>
      <c r="BY494" s="95"/>
      <c r="BZ494" s="95"/>
      <c r="CA494" s="95"/>
      <c r="CB494" s="95"/>
      <c r="CC494" s="95"/>
      <c r="CD494" s="95"/>
      <c r="CE494" s="95"/>
      <c r="CF494" s="95"/>
      <c r="CG494" s="95"/>
      <c r="CH494" s="95"/>
      <c r="CI494" s="95"/>
      <c r="CJ494" s="95"/>
      <c r="CK494" s="95"/>
      <c r="CL494" s="95"/>
      <c r="CM494" s="95"/>
      <c r="CN494" s="95"/>
      <c r="CO494" s="95"/>
      <c r="CP494" s="95"/>
      <c r="CQ494" s="95"/>
      <c r="CR494" s="95"/>
      <c r="CS494" s="95"/>
      <c r="CT494" s="95"/>
      <c r="CU494" s="95"/>
      <c r="CV494" s="95"/>
      <c r="CW494" s="95"/>
      <c r="CX494" s="95"/>
      <c r="CY494" s="95"/>
      <c r="CZ494" s="95"/>
      <c r="DA494" s="95"/>
      <c r="DB494" s="95"/>
      <c r="DC494" s="95"/>
      <c r="DD494" s="95"/>
      <c r="DE494" s="95"/>
      <c r="DF494" s="95"/>
      <c r="DG494" s="95"/>
      <c r="DH494" s="95"/>
      <c r="DI494" s="95"/>
      <c r="DJ494" s="95"/>
      <c r="DK494" s="95"/>
      <c r="DL494" s="95"/>
      <c r="DM494" s="95"/>
      <c r="DN494" s="95"/>
      <c r="DO494" s="95"/>
      <c r="DP494" s="95"/>
      <c r="DQ494" s="95"/>
      <c r="DR494" s="95"/>
      <c r="DS494" s="95"/>
      <c r="DT494" s="95"/>
      <c r="DU494" s="95"/>
      <c r="DV494" s="95"/>
      <c r="DW494" s="95"/>
      <c r="DX494" s="95"/>
      <c r="DY494" s="95"/>
      <c r="DZ494" s="95"/>
      <c r="EA494" s="95"/>
      <c r="EB494" s="95"/>
      <c r="EC494" s="95"/>
      <c r="ED494" s="95"/>
      <c r="EE494" s="95"/>
      <c r="EF494" s="95"/>
      <c r="EG494" s="95"/>
      <c r="EH494" s="95"/>
      <c r="EI494" s="95"/>
      <c r="EJ494" s="95"/>
      <c r="EK494" s="95"/>
      <c r="EL494" s="95"/>
      <c r="EM494" s="95"/>
      <c r="EN494" s="95"/>
      <c r="EO494" s="95"/>
      <c r="EP494" s="95"/>
      <c r="EQ494" s="95"/>
      <c r="ER494" s="95"/>
      <c r="ES494" s="95"/>
      <c r="ET494" s="95"/>
      <c r="EU494" s="95"/>
      <c r="EV494" s="95"/>
      <c r="EW494" s="95"/>
      <c r="EX494" s="95"/>
      <c r="EY494" s="95"/>
      <c r="EZ494" s="95"/>
      <c r="FA494" s="95"/>
      <c r="FB494" s="95"/>
      <c r="FC494" s="95"/>
      <c r="FD494" s="95"/>
      <c r="FE494" s="95"/>
      <c r="FF494" s="95"/>
      <c r="FG494" s="95"/>
      <c r="FH494" s="95"/>
      <c r="FI494" s="95"/>
      <c r="FJ494" s="95"/>
      <c r="FK494" s="95"/>
      <c r="FL494" s="95"/>
      <c r="FM494" s="95"/>
      <c r="FN494" s="95"/>
      <c r="FO494" s="95"/>
      <c r="FP494" s="95"/>
      <c r="FQ494" s="95"/>
      <c r="FR494" s="95"/>
      <c r="FS494" s="95"/>
      <c r="FT494" s="95"/>
      <c r="FU494" s="95"/>
      <c r="FV494" s="95"/>
      <c r="FW494" s="95"/>
      <c r="FX494" s="95"/>
      <c r="FY494" s="95"/>
      <c r="FZ494" s="95"/>
      <c r="GA494" s="95"/>
      <c r="GB494" s="95"/>
      <c r="GC494" s="95"/>
      <c r="GD494" s="95"/>
      <c r="GE494" s="95"/>
      <c r="GF494" s="95"/>
      <c r="GG494" s="95"/>
      <c r="GH494" s="95"/>
      <c r="GI494" s="95"/>
      <c r="GJ494" s="95"/>
      <c r="GK494" s="95"/>
      <c r="GL494" s="95"/>
      <c r="GM494" s="95"/>
      <c r="GN494" s="95"/>
      <c r="GO494" s="95"/>
      <c r="GP494" s="95"/>
      <c r="GQ494" s="95"/>
      <c r="GR494" s="95"/>
      <c r="GS494" s="95"/>
      <c r="GT494" s="95"/>
      <c r="GU494" s="95"/>
      <c r="GV494" s="95"/>
      <c r="GW494" s="95"/>
      <c r="GX494" s="95"/>
      <c r="GY494" s="95"/>
      <c r="GZ494" s="95"/>
      <c r="HA494" s="95"/>
      <c r="HB494" s="95"/>
      <c r="HC494" s="95"/>
      <c r="HD494" s="95"/>
      <c r="HE494" s="95"/>
      <c r="HF494" s="95"/>
      <c r="HG494" s="95"/>
      <c r="HH494" s="95"/>
      <c r="HI494" s="95"/>
      <c r="HJ494" s="95"/>
      <c r="HK494" s="95"/>
      <c r="HL494" s="95"/>
      <c r="HM494" s="95"/>
      <c r="HN494" s="95"/>
      <c r="HO494" s="95"/>
      <c r="HP494" s="95"/>
      <c r="HQ494" s="95"/>
      <c r="HR494" s="95"/>
      <c r="HS494" s="95"/>
      <c r="HT494" s="95"/>
      <c r="HU494" s="95"/>
      <c r="HV494" s="95"/>
      <c r="HW494" s="95"/>
      <c r="HX494" s="95"/>
      <c r="HY494" s="95"/>
      <c r="HZ494" s="95"/>
    </row>
    <row r="495" spans="1:234" s="95" customFormat="1" ht="10.5" customHeight="1">
      <c r="A495" s="463" t="s">
        <v>64</v>
      </c>
      <c r="B495" s="465">
        <f>B493+1</f>
        <v>38872</v>
      </c>
      <c r="C495" s="293">
        <f>SUM(D495:J496)</f>
        <v>88</v>
      </c>
      <c r="D495" s="285">
        <v>30</v>
      </c>
      <c r="E495" s="96"/>
      <c r="F495" s="80"/>
      <c r="G495" s="80">
        <v>11</v>
      </c>
      <c r="H495" s="80"/>
      <c r="I495" s="80"/>
      <c r="J495" s="98"/>
      <c r="K495" s="28" t="s">
        <v>488</v>
      </c>
      <c r="L495" s="99">
        <v>10</v>
      </c>
      <c r="M495" s="82" t="s">
        <v>100</v>
      </c>
      <c r="N495" s="83">
        <v>10</v>
      </c>
      <c r="O495" s="213" t="s">
        <v>471</v>
      </c>
      <c r="P495" s="221"/>
      <c r="Q495" s="320">
        <f>SUM(R495:R496,T495:T496)+SUM(S495:S496)*1.5+SUM(U495:U496)/3+SUM(V495:V496)*0.6</f>
        <v>19</v>
      </c>
      <c r="R495" s="70"/>
      <c r="S495" s="70">
        <v>2</v>
      </c>
      <c r="T495" s="29">
        <v>6</v>
      </c>
      <c r="U495" s="29"/>
      <c r="V495" s="30"/>
      <c r="W495" s="28">
        <v>175</v>
      </c>
      <c r="X495" s="83">
        <v>186</v>
      </c>
      <c r="Y495" s="140"/>
      <c r="Z495" s="185">
        <v>2.5</v>
      </c>
      <c r="AA495" s="34"/>
      <c r="AB495" s="32">
        <v>30</v>
      </c>
      <c r="AC495" s="33">
        <v>11</v>
      </c>
      <c r="AD495" s="33"/>
      <c r="AE495" s="33"/>
      <c r="AF495" s="33"/>
      <c r="AG495" s="33"/>
      <c r="AH495" s="33"/>
      <c r="AI495" s="34"/>
      <c r="AJ495" s="30"/>
      <c r="AK495" s="180" t="s">
        <v>99</v>
      </c>
      <c r="AL495" s="185"/>
      <c r="AM495" s="33"/>
      <c r="AN495" s="351"/>
      <c r="AO495" s="34"/>
      <c r="AP495" s="352"/>
      <c r="AQ495" s="491" t="s">
        <v>469</v>
      </c>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c r="DK495" s="59"/>
      <c r="DL495" s="59"/>
      <c r="DM495" s="59"/>
      <c r="DN495" s="59"/>
      <c r="DO495" s="59"/>
      <c r="DP495" s="59"/>
      <c r="DQ495" s="59"/>
      <c r="DR495" s="59"/>
      <c r="DS495" s="59"/>
      <c r="DT495" s="59"/>
      <c r="DU495" s="59"/>
      <c r="DV495" s="59"/>
      <c r="DW495" s="59"/>
      <c r="DX495" s="59"/>
      <c r="DY495" s="59"/>
      <c r="DZ495" s="59"/>
      <c r="EA495" s="59"/>
      <c r="EB495" s="59"/>
      <c r="EC495" s="59"/>
      <c r="ED495" s="59"/>
      <c r="EE495" s="59"/>
      <c r="EF495" s="59"/>
      <c r="EG495" s="59"/>
      <c r="EH495" s="59"/>
      <c r="EI495" s="59"/>
      <c r="EJ495" s="59"/>
      <c r="EK495" s="59"/>
      <c r="EL495" s="59"/>
      <c r="EM495" s="59"/>
      <c r="EN495" s="59"/>
      <c r="EO495" s="59"/>
      <c r="EP495" s="59"/>
      <c r="EQ495" s="59"/>
      <c r="ER495" s="59"/>
      <c r="ES495" s="59"/>
      <c r="ET495" s="59"/>
      <c r="EU495" s="59"/>
      <c r="EV495" s="59"/>
      <c r="EW495" s="59"/>
      <c r="EX495" s="59"/>
      <c r="EY495" s="59"/>
      <c r="EZ495" s="59"/>
      <c r="FA495" s="59"/>
      <c r="FB495" s="59"/>
      <c r="FC495" s="59"/>
      <c r="FD495" s="59"/>
      <c r="FE495" s="59"/>
      <c r="FF495" s="59"/>
      <c r="FG495" s="59"/>
      <c r="FH495" s="59"/>
      <c r="FI495" s="59"/>
      <c r="FJ495" s="59"/>
      <c r="FK495" s="59"/>
      <c r="FL495" s="59"/>
      <c r="FM495" s="59"/>
      <c r="FN495" s="59"/>
      <c r="FO495" s="59"/>
      <c r="FP495" s="59"/>
      <c r="FQ495" s="59"/>
      <c r="FR495" s="59"/>
      <c r="FS495" s="59"/>
      <c r="FT495" s="59"/>
      <c r="FU495" s="59"/>
      <c r="FV495" s="59"/>
      <c r="FW495" s="59"/>
      <c r="FX495" s="59"/>
      <c r="FY495" s="59"/>
      <c r="FZ495" s="59"/>
      <c r="GA495" s="59"/>
      <c r="GB495" s="59"/>
      <c r="GC495" s="59"/>
      <c r="GD495" s="59"/>
      <c r="GE495" s="59"/>
      <c r="GF495" s="59"/>
      <c r="GG495" s="59"/>
      <c r="GH495" s="59"/>
      <c r="GI495" s="59"/>
      <c r="GJ495" s="59"/>
      <c r="GK495" s="59"/>
      <c r="GL495" s="59"/>
      <c r="GM495" s="59"/>
      <c r="GN495" s="59"/>
      <c r="GO495" s="59"/>
      <c r="GP495" s="59"/>
      <c r="GQ495" s="59"/>
      <c r="GR495" s="59"/>
      <c r="GS495" s="59"/>
      <c r="GT495" s="59"/>
      <c r="GU495" s="59"/>
      <c r="GV495" s="59"/>
      <c r="GW495" s="59"/>
      <c r="GX495" s="59"/>
      <c r="GY495" s="59"/>
      <c r="GZ495" s="59"/>
      <c r="HA495" s="59"/>
      <c r="HB495" s="59"/>
      <c r="HC495" s="59"/>
      <c r="HD495" s="59"/>
      <c r="HE495" s="59"/>
      <c r="HF495" s="59"/>
      <c r="HG495" s="59"/>
      <c r="HH495" s="59"/>
      <c r="HI495" s="59"/>
      <c r="HJ495" s="59"/>
      <c r="HK495" s="59"/>
      <c r="HL495" s="59"/>
      <c r="HM495" s="59"/>
      <c r="HN495" s="59"/>
      <c r="HO495" s="59"/>
      <c r="HP495" s="59"/>
      <c r="HQ495" s="59"/>
      <c r="HR495" s="59"/>
      <c r="HS495" s="59"/>
      <c r="HT495" s="59"/>
      <c r="HU495" s="59"/>
      <c r="HV495" s="59"/>
      <c r="HW495" s="59"/>
      <c r="HX495" s="59"/>
      <c r="HY495" s="59"/>
      <c r="HZ495" s="59"/>
    </row>
    <row r="496" spans="1:43" ht="10.5" customHeight="1" thickBot="1">
      <c r="A496" s="464"/>
      <c r="B496" s="466"/>
      <c r="C496" s="296"/>
      <c r="D496" s="285">
        <v>35</v>
      </c>
      <c r="E496" s="96"/>
      <c r="G496" s="80">
        <v>12</v>
      </c>
      <c r="J496" s="98"/>
      <c r="K496" s="28" t="s">
        <v>682</v>
      </c>
      <c r="L496" s="99">
        <v>10</v>
      </c>
      <c r="M496" s="82" t="s">
        <v>97</v>
      </c>
      <c r="N496" s="83">
        <v>15</v>
      </c>
      <c r="O496" s="211" t="s">
        <v>472</v>
      </c>
      <c r="Q496" s="318"/>
      <c r="S496" s="70">
        <v>2</v>
      </c>
      <c r="T496" s="29">
        <v>7</v>
      </c>
      <c r="W496" s="28">
        <v>178</v>
      </c>
      <c r="X496" s="83">
        <v>187</v>
      </c>
      <c r="Z496" s="185">
        <v>2.7</v>
      </c>
      <c r="AB496" s="32">
        <v>35</v>
      </c>
      <c r="AC496" s="33">
        <v>12</v>
      </c>
      <c r="AJ496" s="30">
        <v>7</v>
      </c>
      <c r="AP496" s="352">
        <v>5</v>
      </c>
      <c r="AQ496" s="492"/>
    </row>
    <row r="497" spans="1:234" ht="10.5" customHeight="1" thickBot="1">
      <c r="A497" s="471">
        <f>IF(A481=52,1,A481+1)</f>
        <v>22</v>
      </c>
      <c r="B497" s="472"/>
      <c r="C497" s="299">
        <f>(C498/60-ROUNDDOWN(C498/60,0))/100*60+ROUNDDOWN(C498/60,0)</f>
        <v>5.42</v>
      </c>
      <c r="D497" s="300">
        <f>(D498/60-ROUNDDOWN(D498/60,0))/100*60+ROUNDDOWN(D498/60,0)</f>
        <v>4.57</v>
      </c>
      <c r="E497" s="301">
        <f aca="true" t="shared" si="152" ref="E497:J497">(E498/60-ROUNDDOWN(E498/60,0))/100*60+ROUNDDOWN(E498/60,0)</f>
        <v>0</v>
      </c>
      <c r="F497" s="301">
        <f t="shared" si="152"/>
        <v>0.02</v>
      </c>
      <c r="G497" s="301">
        <f t="shared" si="152"/>
        <v>0.39</v>
      </c>
      <c r="H497" s="301">
        <f t="shared" si="152"/>
        <v>0.04</v>
      </c>
      <c r="I497" s="301">
        <f t="shared" si="152"/>
        <v>0</v>
      </c>
      <c r="J497" s="301">
        <f t="shared" si="152"/>
        <v>0</v>
      </c>
      <c r="K497" s="226"/>
      <c r="L497" s="227">
        <f>2*COUNTA(L483:L496)-COUNT(L483:L496)</f>
        <v>9</v>
      </c>
      <c r="M497" s="228"/>
      <c r="N497" s="229"/>
      <c r="O497" s="475"/>
      <c r="P497" s="476"/>
      <c r="Q497" s="321">
        <f aca="true" t="shared" si="153" ref="Q497:V497">SUM(Q483:Q496)</f>
        <v>68.5</v>
      </c>
      <c r="R497" s="230">
        <f t="shared" si="153"/>
        <v>0</v>
      </c>
      <c r="S497" s="230">
        <f t="shared" si="153"/>
        <v>7</v>
      </c>
      <c r="T497" s="230">
        <f t="shared" si="153"/>
        <v>58</v>
      </c>
      <c r="U497" s="230">
        <f t="shared" si="153"/>
        <v>0</v>
      </c>
      <c r="V497" s="230">
        <f t="shared" si="153"/>
        <v>0</v>
      </c>
      <c r="W497" s="226"/>
      <c r="X497" s="229"/>
      <c r="Y497" s="231"/>
      <c r="Z497" s="312">
        <f>COUNT(Z483:Z496)</f>
        <v>3</v>
      </c>
      <c r="AA497" s="313">
        <f>COUNT(AA483:AA496)</f>
        <v>0</v>
      </c>
      <c r="AB497" s="300">
        <f aca="true" t="shared" si="154" ref="AB497:AI497">(AB498/60-ROUNDDOWN(AB498/60,0))/100*60+ROUNDDOWN(AB498/60,0)</f>
        <v>5.05</v>
      </c>
      <c r="AC497" s="300">
        <f t="shared" si="154"/>
        <v>0.37</v>
      </c>
      <c r="AD497" s="300">
        <f t="shared" si="154"/>
        <v>0</v>
      </c>
      <c r="AE497" s="300">
        <f t="shared" si="154"/>
        <v>0</v>
      </c>
      <c r="AF497" s="300">
        <f t="shared" si="154"/>
        <v>0</v>
      </c>
      <c r="AG497" s="300">
        <f t="shared" si="154"/>
        <v>0</v>
      </c>
      <c r="AH497" s="300">
        <f t="shared" si="154"/>
        <v>0</v>
      </c>
      <c r="AI497" s="448">
        <f t="shared" si="154"/>
        <v>0</v>
      </c>
      <c r="AJ497" s="317">
        <f>IF(COUNT(AJ483:AJ496)=0,0,SUM(AJ483:AJ496)/COUNTA(AK485:AK496,AK499:AK500))</f>
        <v>7.857142857142857</v>
      </c>
      <c r="AK497" s="231">
        <f>IF(COUNT(AK483:AK496)=0,"",AVERAGE(AK483:AK496))</f>
        <v>46.4</v>
      </c>
      <c r="AL497" s="231">
        <f>IF(COUNT(AL483:AL496)=0,"",AVERAGE(AL483:AL496))</f>
        <v>70.6</v>
      </c>
      <c r="AM497" s="231">
        <f>IF(COUNT(AM483:AM496)=0,"",AVERAGE(AM483:AM496))</f>
        <v>70</v>
      </c>
      <c r="AN497" s="231">
        <f>IF(COUNT(AN483:AN496)=0,"",AVERAGE(AN483:AN496))</f>
        <v>65.2</v>
      </c>
      <c r="AO497" s="231">
        <f>IF(COUNT(AO483:AO496)=0,"",AVERAGE(AO483:AO496))</f>
        <v>18.8</v>
      </c>
      <c r="AP497" s="342">
        <f>SUM(AP483:AP496)</f>
        <v>5</v>
      </c>
      <c r="AQ497" s="367"/>
      <c r="AR497" s="232"/>
      <c r="AS497" s="232"/>
      <c r="AT497" s="232"/>
      <c r="AU497" s="232"/>
      <c r="AV497" s="232"/>
      <c r="AW497" s="232"/>
      <c r="AX497" s="232"/>
      <c r="AY497" s="232"/>
      <c r="AZ497" s="232"/>
      <c r="BA497" s="232"/>
      <c r="BB497" s="232"/>
      <c r="BC497" s="232"/>
      <c r="BD497" s="232"/>
      <c r="BE497" s="232"/>
      <c r="BF497" s="232"/>
      <c r="BG497" s="232"/>
      <c r="BH497" s="232"/>
      <c r="BI497" s="232"/>
      <c r="BJ497" s="232"/>
      <c r="BK497" s="232"/>
      <c r="BL497" s="232"/>
      <c r="BM497" s="232"/>
      <c r="BN497" s="232"/>
      <c r="BO497" s="232"/>
      <c r="BP497" s="232"/>
      <c r="BQ497" s="232"/>
      <c r="BR497" s="232"/>
      <c r="BS497" s="232"/>
      <c r="BT497" s="232"/>
      <c r="BU497" s="232"/>
      <c r="BV497" s="232"/>
      <c r="BW497" s="232"/>
      <c r="BX497" s="232"/>
      <c r="BY497" s="232"/>
      <c r="BZ497" s="232"/>
      <c r="CA497" s="232"/>
      <c r="CB497" s="232"/>
      <c r="CC497" s="232"/>
      <c r="CD497" s="232"/>
      <c r="CE497" s="232"/>
      <c r="CF497" s="232"/>
      <c r="CG497" s="232"/>
      <c r="CH497" s="232"/>
      <c r="CI497" s="232"/>
      <c r="CJ497" s="232"/>
      <c r="CK497" s="232"/>
      <c r="CL497" s="232"/>
      <c r="CM497" s="232"/>
      <c r="CN497" s="232"/>
      <c r="CO497" s="232"/>
      <c r="CP497" s="232"/>
      <c r="CQ497" s="232"/>
      <c r="CR497" s="232"/>
      <c r="CS497" s="232"/>
      <c r="CT497" s="232"/>
      <c r="CU497" s="232"/>
      <c r="CV497" s="232"/>
      <c r="CW497" s="232"/>
      <c r="CX497" s="232"/>
      <c r="CY497" s="232"/>
      <c r="CZ497" s="232"/>
      <c r="DA497" s="232"/>
      <c r="DB497" s="232"/>
      <c r="DC497" s="232"/>
      <c r="DD497" s="232"/>
      <c r="DE497" s="232"/>
      <c r="DF497" s="232"/>
      <c r="DG497" s="232"/>
      <c r="DH497" s="232"/>
      <c r="DI497" s="232"/>
      <c r="DJ497" s="232"/>
      <c r="DK497" s="232"/>
      <c r="DL497" s="232"/>
      <c r="DM497" s="232"/>
      <c r="DN497" s="232"/>
      <c r="DO497" s="232"/>
      <c r="DP497" s="232"/>
      <c r="DQ497" s="232"/>
      <c r="DR497" s="232"/>
      <c r="DS497" s="232"/>
      <c r="DT497" s="232"/>
      <c r="DU497" s="232"/>
      <c r="DV497" s="232"/>
      <c r="DW497" s="232"/>
      <c r="DX497" s="232"/>
      <c r="DY497" s="232"/>
      <c r="DZ497" s="232"/>
      <c r="EA497" s="232"/>
      <c r="EB497" s="232"/>
      <c r="EC497" s="232"/>
      <c r="ED497" s="232"/>
      <c r="EE497" s="232"/>
      <c r="EF497" s="232"/>
      <c r="EG497" s="232"/>
      <c r="EH497" s="232"/>
      <c r="EI497" s="232"/>
      <c r="EJ497" s="232"/>
      <c r="EK497" s="232"/>
      <c r="EL497" s="232"/>
      <c r="EM497" s="232"/>
      <c r="EN497" s="232"/>
      <c r="EO497" s="232"/>
      <c r="EP497" s="232"/>
      <c r="EQ497" s="232"/>
      <c r="ER497" s="232"/>
      <c r="ES497" s="232"/>
      <c r="ET497" s="232"/>
      <c r="EU497" s="232"/>
      <c r="EV497" s="232"/>
      <c r="EW497" s="232"/>
      <c r="EX497" s="232"/>
      <c r="EY497" s="232"/>
      <c r="EZ497" s="232"/>
      <c r="FA497" s="232"/>
      <c r="FB497" s="232"/>
      <c r="FC497" s="232"/>
      <c r="FD497" s="232"/>
      <c r="FE497" s="232"/>
      <c r="FF497" s="232"/>
      <c r="FG497" s="232"/>
      <c r="FH497" s="232"/>
      <c r="FI497" s="232"/>
      <c r="FJ497" s="232"/>
      <c r="FK497" s="232"/>
      <c r="FL497" s="232"/>
      <c r="FM497" s="232"/>
      <c r="FN497" s="232"/>
      <c r="FO497" s="232"/>
      <c r="FP497" s="232"/>
      <c r="FQ497" s="232"/>
      <c r="FR497" s="232"/>
      <c r="FS497" s="232"/>
      <c r="FT497" s="232"/>
      <c r="FU497" s="232"/>
      <c r="FV497" s="232"/>
      <c r="FW497" s="232"/>
      <c r="FX497" s="232"/>
      <c r="FY497" s="232"/>
      <c r="FZ497" s="232"/>
      <c r="GA497" s="232"/>
      <c r="GB497" s="232"/>
      <c r="GC497" s="232"/>
      <c r="GD497" s="232"/>
      <c r="GE497" s="232"/>
      <c r="GF497" s="232"/>
      <c r="GG497" s="232"/>
      <c r="GH497" s="232"/>
      <c r="GI497" s="232"/>
      <c r="GJ497" s="232"/>
      <c r="GK497" s="232"/>
      <c r="GL497" s="232"/>
      <c r="GM497" s="232"/>
      <c r="GN497" s="232"/>
      <c r="GO497" s="232"/>
      <c r="GP497" s="232"/>
      <c r="GQ497" s="232"/>
      <c r="GR497" s="232"/>
      <c r="GS497" s="232"/>
      <c r="GT497" s="232"/>
      <c r="GU497" s="232"/>
      <c r="GV497" s="232"/>
      <c r="GW497" s="232"/>
      <c r="GX497" s="232"/>
      <c r="GY497" s="232"/>
      <c r="GZ497" s="232"/>
      <c r="HA497" s="232"/>
      <c r="HB497" s="232"/>
      <c r="HC497" s="232"/>
      <c r="HD497" s="232"/>
      <c r="HE497" s="232"/>
      <c r="HF497" s="232"/>
      <c r="HG497" s="232"/>
      <c r="HH497" s="232"/>
      <c r="HI497" s="232"/>
      <c r="HJ497" s="232"/>
      <c r="HK497" s="232"/>
      <c r="HL497" s="232"/>
      <c r="HM497" s="232"/>
      <c r="HN497" s="232"/>
      <c r="HO497" s="232"/>
      <c r="HP497" s="232"/>
      <c r="HQ497" s="232"/>
      <c r="HR497" s="232"/>
      <c r="HS497" s="232"/>
      <c r="HT497" s="232"/>
      <c r="HU497" s="232"/>
      <c r="HV497" s="232"/>
      <c r="HW497" s="232"/>
      <c r="HX497" s="232"/>
      <c r="HY497" s="232"/>
      <c r="HZ497" s="232"/>
    </row>
    <row r="498" spans="1:234" s="232" customFormat="1" ht="10.5" customHeight="1" thickBot="1">
      <c r="A498" s="473"/>
      <c r="B498" s="474"/>
      <c r="C498" s="297">
        <f>SUM(C483:C496)</f>
        <v>342</v>
      </c>
      <c r="D498" s="288">
        <f>SUM(D483:D496)</f>
        <v>297</v>
      </c>
      <c r="E498" s="233">
        <f aca="true" t="shared" si="155" ref="E498:J498">SUM(E483:E496)</f>
        <v>0</v>
      </c>
      <c r="F498" s="233">
        <f t="shared" si="155"/>
        <v>2</v>
      </c>
      <c r="G498" s="233">
        <f t="shared" si="155"/>
        <v>39</v>
      </c>
      <c r="H498" s="233">
        <f t="shared" si="155"/>
        <v>4</v>
      </c>
      <c r="I498" s="233">
        <f t="shared" si="155"/>
        <v>0</v>
      </c>
      <c r="J498" s="233">
        <f t="shared" si="155"/>
        <v>0</v>
      </c>
      <c r="K498" s="234"/>
      <c r="L498" s="235"/>
      <c r="M498" s="236"/>
      <c r="N498" s="237"/>
      <c r="O498" s="477"/>
      <c r="P498" s="478"/>
      <c r="Q498" s="316">
        <f>IF(C498=0,"",Q497/C498*60)</f>
        <v>12.017543859649123</v>
      </c>
      <c r="R498" s="239"/>
      <c r="S498" s="239"/>
      <c r="T498" s="240"/>
      <c r="U498" s="240"/>
      <c r="V498" s="235"/>
      <c r="W498" s="234"/>
      <c r="X498" s="237"/>
      <c r="Y498" s="241"/>
      <c r="Z498" s="314">
        <f>SUM(Z483:Z496)</f>
        <v>7.9</v>
      </c>
      <c r="AA498" s="315">
        <f>SUM(AA483:AA496)</f>
        <v>0</v>
      </c>
      <c r="AB498" s="288">
        <f>SUM(AB483:AB496)</f>
        <v>305</v>
      </c>
      <c r="AC498" s="288">
        <f aca="true" t="shared" si="156" ref="AC498:AI498">SUM(AC483:AC496)</f>
        <v>37</v>
      </c>
      <c r="AD498" s="288">
        <f t="shared" si="156"/>
        <v>0</v>
      </c>
      <c r="AE498" s="288">
        <f t="shared" si="156"/>
        <v>0</v>
      </c>
      <c r="AF498" s="288">
        <f t="shared" si="156"/>
        <v>0</v>
      </c>
      <c r="AG498" s="288">
        <f t="shared" si="156"/>
        <v>0</v>
      </c>
      <c r="AH498" s="288">
        <f t="shared" si="156"/>
        <v>0</v>
      </c>
      <c r="AI498" s="449">
        <f t="shared" si="156"/>
        <v>0</v>
      </c>
      <c r="AJ498" s="235"/>
      <c r="AK498" s="241"/>
      <c r="AL498" s="314"/>
      <c r="AM498" s="343"/>
      <c r="AN498" s="343"/>
      <c r="AO498" s="315"/>
      <c r="AP498" s="344"/>
      <c r="AQ498" s="368"/>
      <c r="AR498" s="242"/>
      <c r="AS498" s="242"/>
      <c r="AT498" s="242"/>
      <c r="AU498" s="242"/>
      <c r="AV498" s="242"/>
      <c r="AW498" s="242"/>
      <c r="AX498" s="242"/>
      <c r="AY498" s="242"/>
      <c r="AZ498" s="242"/>
      <c r="BA498" s="242"/>
      <c r="BB498" s="242"/>
      <c r="BC498" s="242"/>
      <c r="BD498" s="242"/>
      <c r="BE498" s="242"/>
      <c r="BF498" s="242"/>
      <c r="BG498" s="242"/>
      <c r="BH498" s="242"/>
      <c r="BI498" s="242"/>
      <c r="BJ498" s="242"/>
      <c r="BK498" s="242"/>
      <c r="BL498" s="242"/>
      <c r="BM498" s="242"/>
      <c r="BN498" s="242"/>
      <c r="BO498" s="242"/>
      <c r="BP498" s="242"/>
      <c r="BQ498" s="242"/>
      <c r="BR498" s="242"/>
      <c r="BS498" s="242"/>
      <c r="BT498" s="242"/>
      <c r="BU498" s="242"/>
      <c r="BV498" s="242"/>
      <c r="BW498" s="242"/>
      <c r="BX498" s="242"/>
      <c r="BY498" s="242"/>
      <c r="BZ498" s="242"/>
      <c r="CA498" s="242"/>
      <c r="CB498" s="242"/>
      <c r="CC498" s="242"/>
      <c r="CD498" s="242"/>
      <c r="CE498" s="242"/>
      <c r="CF498" s="242"/>
      <c r="CG498" s="242"/>
      <c r="CH498" s="242"/>
      <c r="CI498" s="242"/>
      <c r="CJ498" s="242"/>
      <c r="CK498" s="242"/>
      <c r="CL498" s="242"/>
      <c r="CM498" s="242"/>
      <c r="CN498" s="242"/>
      <c r="CO498" s="242"/>
      <c r="CP498" s="242"/>
      <c r="CQ498" s="242"/>
      <c r="CR498" s="242"/>
      <c r="CS498" s="242"/>
      <c r="CT498" s="242"/>
      <c r="CU498" s="242"/>
      <c r="CV498" s="242"/>
      <c r="CW498" s="242"/>
      <c r="CX498" s="242"/>
      <c r="CY498" s="242"/>
      <c r="CZ498" s="242"/>
      <c r="DA498" s="242"/>
      <c r="DB498" s="242"/>
      <c r="DC498" s="242"/>
      <c r="DD498" s="242"/>
      <c r="DE498" s="242"/>
      <c r="DF498" s="242"/>
      <c r="DG498" s="242"/>
      <c r="DH498" s="242"/>
      <c r="DI498" s="242"/>
      <c r="DJ498" s="242"/>
      <c r="DK498" s="242"/>
      <c r="DL498" s="242"/>
      <c r="DM498" s="242"/>
      <c r="DN498" s="242"/>
      <c r="DO498" s="242"/>
      <c r="DP498" s="242"/>
      <c r="DQ498" s="242"/>
      <c r="DR498" s="242"/>
      <c r="DS498" s="242"/>
      <c r="DT498" s="242"/>
      <c r="DU498" s="242"/>
      <c r="DV498" s="242"/>
      <c r="DW498" s="242"/>
      <c r="DX498" s="242"/>
      <c r="DY498" s="242"/>
      <c r="DZ498" s="242"/>
      <c r="EA498" s="242"/>
      <c r="EB498" s="242"/>
      <c r="EC498" s="242"/>
      <c r="ED498" s="242"/>
      <c r="EE498" s="242"/>
      <c r="EF498" s="242"/>
      <c r="EG498" s="242"/>
      <c r="EH498" s="242"/>
      <c r="EI498" s="242"/>
      <c r="EJ498" s="242"/>
      <c r="EK498" s="242"/>
      <c r="EL498" s="242"/>
      <c r="EM498" s="242"/>
      <c r="EN498" s="242"/>
      <c r="EO498" s="242"/>
      <c r="EP498" s="242"/>
      <c r="EQ498" s="242"/>
      <c r="ER498" s="242"/>
      <c r="ES498" s="242"/>
      <c r="ET498" s="242"/>
      <c r="EU498" s="242"/>
      <c r="EV498" s="242"/>
      <c r="EW498" s="242"/>
      <c r="EX498" s="242"/>
      <c r="EY498" s="242"/>
      <c r="EZ498" s="242"/>
      <c r="FA498" s="242"/>
      <c r="FB498" s="242"/>
      <c r="FC498" s="242"/>
      <c r="FD498" s="242"/>
      <c r="FE498" s="242"/>
      <c r="FF498" s="242"/>
      <c r="FG498" s="242"/>
      <c r="FH498" s="242"/>
      <c r="FI498" s="242"/>
      <c r="FJ498" s="242"/>
      <c r="FK498" s="242"/>
      <c r="FL498" s="242"/>
      <c r="FM498" s="242"/>
      <c r="FN498" s="242"/>
      <c r="FO498" s="242"/>
      <c r="FP498" s="242"/>
      <c r="FQ498" s="242"/>
      <c r="FR498" s="242"/>
      <c r="FS498" s="242"/>
      <c r="FT498" s="242"/>
      <c r="FU498" s="242"/>
      <c r="FV498" s="242"/>
      <c r="FW498" s="242"/>
      <c r="FX498" s="242"/>
      <c r="FY498" s="242"/>
      <c r="FZ498" s="242"/>
      <c r="GA498" s="242"/>
      <c r="GB498" s="242"/>
      <c r="GC498" s="242"/>
      <c r="GD498" s="242"/>
      <c r="GE498" s="242"/>
      <c r="GF498" s="242"/>
      <c r="GG498" s="242"/>
      <c r="GH498" s="242"/>
      <c r="GI498" s="242"/>
      <c r="GJ498" s="242"/>
      <c r="GK498" s="242"/>
      <c r="GL498" s="242"/>
      <c r="GM498" s="242"/>
      <c r="GN498" s="242"/>
      <c r="GO498" s="242"/>
      <c r="GP498" s="242"/>
      <c r="GQ498" s="242"/>
      <c r="GR498" s="242"/>
      <c r="GS498" s="242"/>
      <c r="GT498" s="242"/>
      <c r="GU498" s="242"/>
      <c r="GV498" s="242"/>
      <c r="GW498" s="242"/>
      <c r="GX498" s="242"/>
      <c r="GY498" s="242"/>
      <c r="GZ498" s="242"/>
      <c r="HA498" s="242"/>
      <c r="HB498" s="242"/>
      <c r="HC498" s="242"/>
      <c r="HD498" s="242"/>
      <c r="HE498" s="242"/>
      <c r="HF498" s="242"/>
      <c r="HG498" s="242"/>
      <c r="HH498" s="242"/>
      <c r="HI498" s="242"/>
      <c r="HJ498" s="242"/>
      <c r="HK498" s="242"/>
      <c r="HL498" s="242"/>
      <c r="HM498" s="242"/>
      <c r="HN498" s="242"/>
      <c r="HO498" s="242"/>
      <c r="HP498" s="242"/>
      <c r="HQ498" s="242"/>
      <c r="HR498" s="242"/>
      <c r="HS498" s="242"/>
      <c r="HT498" s="242"/>
      <c r="HU498" s="242"/>
      <c r="HV498" s="242"/>
      <c r="HW498" s="242"/>
      <c r="HX498" s="242"/>
      <c r="HY498" s="242"/>
      <c r="HZ498" s="242"/>
    </row>
    <row r="499" spans="1:234" s="242" customFormat="1" ht="10.5" customHeight="1" thickBot="1">
      <c r="A499" s="469" t="s">
        <v>51</v>
      </c>
      <c r="B499" s="470">
        <f>B495+1</f>
        <v>38873</v>
      </c>
      <c r="C499" s="293">
        <f>SUM(D499:J500)</f>
        <v>30</v>
      </c>
      <c r="D499" s="284">
        <v>20</v>
      </c>
      <c r="E499" s="80"/>
      <c r="F499" s="80"/>
      <c r="G499" s="80"/>
      <c r="H499" s="80"/>
      <c r="I499" s="80">
        <v>10</v>
      </c>
      <c r="J499" s="81"/>
      <c r="K499" s="28" t="s">
        <v>31</v>
      </c>
      <c r="L499" s="30">
        <v>9</v>
      </c>
      <c r="M499" s="82" t="s">
        <v>100</v>
      </c>
      <c r="N499" s="83">
        <v>12</v>
      </c>
      <c r="O499" s="214" t="s">
        <v>473</v>
      </c>
      <c r="P499" s="223"/>
      <c r="Q499" s="318">
        <f>SUM(R499:R500,T499:T500)+SUM(S499:S500)*1.5+SUM(U499:U500)/3+SUM(V499:V500)*0.6</f>
        <v>5</v>
      </c>
      <c r="R499" s="70"/>
      <c r="S499" s="70"/>
      <c r="T499" s="29">
        <v>5</v>
      </c>
      <c r="U499" s="29"/>
      <c r="V499" s="30"/>
      <c r="W499" s="28"/>
      <c r="X499" s="83"/>
      <c r="Y499" s="140"/>
      <c r="Z499" s="185"/>
      <c r="AA499" s="34"/>
      <c r="AB499" s="32">
        <v>30</v>
      </c>
      <c r="AC499" s="33"/>
      <c r="AD499" s="33"/>
      <c r="AE499" s="33"/>
      <c r="AF499" s="33"/>
      <c r="AG499" s="33"/>
      <c r="AH499" s="33"/>
      <c r="AI499" s="34"/>
      <c r="AJ499" s="30"/>
      <c r="AK499" s="180">
        <v>54</v>
      </c>
      <c r="AL499" s="185">
        <v>70</v>
      </c>
      <c r="AM499" s="33">
        <v>63</v>
      </c>
      <c r="AN499" s="351">
        <v>65</v>
      </c>
      <c r="AO499" s="34">
        <f>AN499-AK499</f>
        <v>11</v>
      </c>
      <c r="AP499" s="352"/>
      <c r="AQ499" s="489" t="s">
        <v>470</v>
      </c>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c r="DK499" s="59"/>
      <c r="DL499" s="59"/>
      <c r="DM499" s="59"/>
      <c r="DN499" s="59"/>
      <c r="DO499" s="59"/>
      <c r="DP499" s="59"/>
      <c r="DQ499" s="59"/>
      <c r="DR499" s="59"/>
      <c r="DS499" s="59"/>
      <c r="DT499" s="59"/>
      <c r="DU499" s="59"/>
      <c r="DV499" s="59"/>
      <c r="DW499" s="59"/>
      <c r="DX499" s="59"/>
      <c r="DY499" s="59"/>
      <c r="DZ499" s="59"/>
      <c r="EA499" s="59"/>
      <c r="EB499" s="59"/>
      <c r="EC499" s="59"/>
      <c r="ED499" s="59"/>
      <c r="EE499" s="59"/>
      <c r="EF499" s="59"/>
      <c r="EG499" s="59"/>
      <c r="EH499" s="59"/>
      <c r="EI499" s="59"/>
      <c r="EJ499" s="59"/>
      <c r="EK499" s="59"/>
      <c r="EL499" s="59"/>
      <c r="EM499" s="59"/>
      <c r="EN499" s="59"/>
      <c r="EO499" s="59"/>
      <c r="EP499" s="59"/>
      <c r="EQ499" s="59"/>
      <c r="ER499" s="59"/>
      <c r="ES499" s="59"/>
      <c r="ET499" s="59"/>
      <c r="EU499" s="59"/>
      <c r="EV499" s="59"/>
      <c r="EW499" s="59"/>
      <c r="EX499" s="59"/>
      <c r="EY499" s="59"/>
      <c r="EZ499" s="59"/>
      <c r="FA499" s="59"/>
      <c r="FB499" s="59"/>
      <c r="FC499" s="59"/>
      <c r="FD499" s="59"/>
      <c r="FE499" s="59"/>
      <c r="FF499" s="59"/>
      <c r="FG499" s="59"/>
      <c r="FH499" s="59"/>
      <c r="FI499" s="59"/>
      <c r="FJ499" s="59"/>
      <c r="FK499" s="59"/>
      <c r="FL499" s="59"/>
      <c r="FM499" s="59"/>
      <c r="FN499" s="59"/>
      <c r="FO499" s="59"/>
      <c r="FP499" s="59"/>
      <c r="FQ499" s="59"/>
      <c r="FR499" s="59"/>
      <c r="FS499" s="59"/>
      <c r="FT499" s="59"/>
      <c r="FU499" s="59"/>
      <c r="FV499" s="59"/>
      <c r="FW499" s="59"/>
      <c r="FX499" s="59"/>
      <c r="FY499" s="59"/>
      <c r="FZ499" s="59"/>
      <c r="GA499" s="59"/>
      <c r="GB499" s="59"/>
      <c r="GC499" s="59"/>
      <c r="GD499" s="59"/>
      <c r="GE499" s="59"/>
      <c r="GF499" s="59"/>
      <c r="GG499" s="59"/>
      <c r="GH499" s="59"/>
      <c r="GI499" s="59"/>
      <c r="GJ499" s="59"/>
      <c r="GK499" s="59"/>
      <c r="GL499" s="59"/>
      <c r="GM499" s="59"/>
      <c r="GN499" s="59"/>
      <c r="GO499" s="59"/>
      <c r="GP499" s="59"/>
      <c r="GQ499" s="59"/>
      <c r="GR499" s="59"/>
      <c r="GS499" s="59"/>
      <c r="GT499" s="59"/>
      <c r="GU499" s="59"/>
      <c r="GV499" s="59"/>
      <c r="GW499" s="59"/>
      <c r="GX499" s="59"/>
      <c r="GY499" s="59"/>
      <c r="GZ499" s="59"/>
      <c r="HA499" s="59"/>
      <c r="HB499" s="59"/>
      <c r="HC499" s="59"/>
      <c r="HD499" s="59"/>
      <c r="HE499" s="59"/>
      <c r="HF499" s="59"/>
      <c r="HG499" s="59"/>
      <c r="HH499" s="59"/>
      <c r="HI499" s="59"/>
      <c r="HJ499" s="59"/>
      <c r="HK499" s="59"/>
      <c r="HL499" s="59"/>
      <c r="HM499" s="59"/>
      <c r="HN499" s="59"/>
      <c r="HO499" s="59"/>
      <c r="HP499" s="59"/>
      <c r="HQ499" s="59"/>
      <c r="HR499" s="59"/>
      <c r="HS499" s="59"/>
      <c r="HT499" s="59"/>
      <c r="HU499" s="59"/>
      <c r="HV499" s="59"/>
      <c r="HW499" s="59"/>
      <c r="HX499" s="59"/>
      <c r="HY499" s="59"/>
      <c r="HZ499" s="59"/>
    </row>
    <row r="500" spans="1:234" ht="10.5" customHeight="1">
      <c r="A500" s="467"/>
      <c r="B500" s="468"/>
      <c r="C500" s="292"/>
      <c r="D500" s="283"/>
      <c r="E500" s="87"/>
      <c r="F500" s="87"/>
      <c r="G500" s="87"/>
      <c r="H500" s="87"/>
      <c r="I500" s="87"/>
      <c r="J500" s="88"/>
      <c r="K500" s="89"/>
      <c r="L500" s="90"/>
      <c r="M500" s="91"/>
      <c r="N500" s="92"/>
      <c r="O500" s="215"/>
      <c r="P500" s="224"/>
      <c r="Q500" s="319"/>
      <c r="R500" s="93"/>
      <c r="S500" s="93"/>
      <c r="T500" s="94"/>
      <c r="U500" s="94"/>
      <c r="V500" s="90"/>
      <c r="W500" s="89"/>
      <c r="X500" s="92"/>
      <c r="Y500" s="182"/>
      <c r="Z500" s="184"/>
      <c r="AA500" s="306"/>
      <c r="AB500" s="442"/>
      <c r="AC500" s="349"/>
      <c r="AD500" s="349"/>
      <c r="AE500" s="349"/>
      <c r="AF500" s="349"/>
      <c r="AG500" s="349"/>
      <c r="AH500" s="349"/>
      <c r="AI500" s="306"/>
      <c r="AJ500" s="90">
        <v>8</v>
      </c>
      <c r="AK500" s="182"/>
      <c r="AL500" s="184"/>
      <c r="AM500" s="349"/>
      <c r="AN500" s="349"/>
      <c r="AO500" s="306"/>
      <c r="AP500" s="350"/>
      <c r="AQ500" s="490"/>
      <c r="AR500" s="95"/>
      <c r="AS500" s="95"/>
      <c r="AT500" s="95"/>
      <c r="AU500" s="95"/>
      <c r="AV500" s="95"/>
      <c r="AW500" s="95"/>
      <c r="AX500" s="95"/>
      <c r="AY500" s="95"/>
      <c r="AZ500" s="95"/>
      <c r="BA500" s="95"/>
      <c r="BB500" s="95"/>
      <c r="BC500" s="95"/>
      <c r="BD500" s="95"/>
      <c r="BE500" s="95"/>
      <c r="BF500" s="95"/>
      <c r="BG500" s="95"/>
      <c r="BH500" s="95"/>
      <c r="BI500" s="95"/>
      <c r="BJ500" s="95"/>
      <c r="BK500" s="95"/>
      <c r="BL500" s="95"/>
      <c r="BM500" s="95"/>
      <c r="BN500" s="95"/>
      <c r="BO500" s="95"/>
      <c r="BP500" s="95"/>
      <c r="BQ500" s="95"/>
      <c r="BR500" s="95"/>
      <c r="BS500" s="95"/>
      <c r="BT500" s="95"/>
      <c r="BU500" s="95"/>
      <c r="BV500" s="95"/>
      <c r="BW500" s="95"/>
      <c r="BX500" s="95"/>
      <c r="BY500" s="95"/>
      <c r="BZ500" s="95"/>
      <c r="CA500" s="95"/>
      <c r="CB500" s="95"/>
      <c r="CC500" s="95"/>
      <c r="CD500" s="95"/>
      <c r="CE500" s="95"/>
      <c r="CF500" s="95"/>
      <c r="CG500" s="95"/>
      <c r="CH500" s="95"/>
      <c r="CI500" s="95"/>
      <c r="CJ500" s="95"/>
      <c r="CK500" s="95"/>
      <c r="CL500" s="95"/>
      <c r="CM500" s="95"/>
      <c r="CN500" s="95"/>
      <c r="CO500" s="95"/>
      <c r="CP500" s="95"/>
      <c r="CQ500" s="95"/>
      <c r="CR500" s="95"/>
      <c r="CS500" s="95"/>
      <c r="CT500" s="95"/>
      <c r="CU500" s="95"/>
      <c r="CV500" s="95"/>
      <c r="CW500" s="95"/>
      <c r="CX500" s="95"/>
      <c r="CY500" s="95"/>
      <c r="CZ500" s="95"/>
      <c r="DA500" s="95"/>
      <c r="DB500" s="95"/>
      <c r="DC500" s="95"/>
      <c r="DD500" s="95"/>
      <c r="DE500" s="95"/>
      <c r="DF500" s="95"/>
      <c r="DG500" s="95"/>
      <c r="DH500" s="95"/>
      <c r="DI500" s="95"/>
      <c r="DJ500" s="95"/>
      <c r="DK500" s="95"/>
      <c r="DL500" s="95"/>
      <c r="DM500" s="95"/>
      <c r="DN500" s="95"/>
      <c r="DO500" s="95"/>
      <c r="DP500" s="95"/>
      <c r="DQ500" s="95"/>
      <c r="DR500" s="95"/>
      <c r="DS500" s="95"/>
      <c r="DT500" s="95"/>
      <c r="DU500" s="95"/>
      <c r="DV500" s="95"/>
      <c r="DW500" s="95"/>
      <c r="DX500" s="95"/>
      <c r="DY500" s="95"/>
      <c r="DZ500" s="95"/>
      <c r="EA500" s="95"/>
      <c r="EB500" s="95"/>
      <c r="EC500" s="95"/>
      <c r="ED500" s="95"/>
      <c r="EE500" s="95"/>
      <c r="EF500" s="95"/>
      <c r="EG500" s="95"/>
      <c r="EH500" s="95"/>
      <c r="EI500" s="95"/>
      <c r="EJ500" s="95"/>
      <c r="EK500" s="95"/>
      <c r="EL500" s="95"/>
      <c r="EM500" s="95"/>
      <c r="EN500" s="95"/>
      <c r="EO500" s="95"/>
      <c r="EP500" s="95"/>
      <c r="EQ500" s="95"/>
      <c r="ER500" s="95"/>
      <c r="ES500" s="95"/>
      <c r="ET500" s="95"/>
      <c r="EU500" s="95"/>
      <c r="EV500" s="95"/>
      <c r="EW500" s="95"/>
      <c r="EX500" s="95"/>
      <c r="EY500" s="95"/>
      <c r="EZ500" s="95"/>
      <c r="FA500" s="95"/>
      <c r="FB500" s="95"/>
      <c r="FC500" s="95"/>
      <c r="FD500" s="95"/>
      <c r="FE500" s="95"/>
      <c r="FF500" s="95"/>
      <c r="FG500" s="95"/>
      <c r="FH500" s="95"/>
      <c r="FI500" s="95"/>
      <c r="FJ500" s="95"/>
      <c r="FK500" s="95"/>
      <c r="FL500" s="95"/>
      <c r="FM500" s="95"/>
      <c r="FN500" s="95"/>
      <c r="FO500" s="95"/>
      <c r="FP500" s="95"/>
      <c r="FQ500" s="95"/>
      <c r="FR500" s="95"/>
      <c r="FS500" s="95"/>
      <c r="FT500" s="95"/>
      <c r="FU500" s="95"/>
      <c r="FV500" s="95"/>
      <c r="FW500" s="95"/>
      <c r="FX500" s="95"/>
      <c r="FY500" s="95"/>
      <c r="FZ500" s="95"/>
      <c r="GA500" s="95"/>
      <c r="GB500" s="95"/>
      <c r="GC500" s="95"/>
      <c r="GD500" s="95"/>
      <c r="GE500" s="95"/>
      <c r="GF500" s="95"/>
      <c r="GG500" s="95"/>
      <c r="GH500" s="95"/>
      <c r="GI500" s="95"/>
      <c r="GJ500" s="95"/>
      <c r="GK500" s="95"/>
      <c r="GL500" s="95"/>
      <c r="GM500" s="95"/>
      <c r="GN500" s="95"/>
      <c r="GO500" s="95"/>
      <c r="GP500" s="95"/>
      <c r="GQ500" s="95"/>
      <c r="GR500" s="95"/>
      <c r="GS500" s="95"/>
      <c r="GT500" s="95"/>
      <c r="GU500" s="95"/>
      <c r="GV500" s="95"/>
      <c r="GW500" s="95"/>
      <c r="GX500" s="95"/>
      <c r="GY500" s="95"/>
      <c r="GZ500" s="95"/>
      <c r="HA500" s="95"/>
      <c r="HB500" s="95"/>
      <c r="HC500" s="95"/>
      <c r="HD500" s="95"/>
      <c r="HE500" s="95"/>
      <c r="HF500" s="95"/>
      <c r="HG500" s="95"/>
      <c r="HH500" s="95"/>
      <c r="HI500" s="95"/>
      <c r="HJ500" s="95"/>
      <c r="HK500" s="95"/>
      <c r="HL500" s="95"/>
      <c r="HM500" s="95"/>
      <c r="HN500" s="95"/>
      <c r="HO500" s="95"/>
      <c r="HP500" s="95"/>
      <c r="HQ500" s="95"/>
      <c r="HR500" s="95"/>
      <c r="HS500" s="95"/>
      <c r="HT500" s="95"/>
      <c r="HU500" s="95"/>
      <c r="HV500" s="95"/>
      <c r="HW500" s="95"/>
      <c r="HX500" s="95"/>
      <c r="HY500" s="95"/>
      <c r="HZ500" s="95"/>
    </row>
    <row r="501" spans="1:234" s="95" customFormat="1" ht="10.5" customHeight="1">
      <c r="A501" s="463" t="s">
        <v>59</v>
      </c>
      <c r="B501" s="465">
        <f>B499+1</f>
        <v>38874</v>
      </c>
      <c r="C501" s="293">
        <f>SUM(D501:J502)</f>
        <v>103</v>
      </c>
      <c r="D501" s="284">
        <v>51</v>
      </c>
      <c r="E501" s="80"/>
      <c r="F501" s="80"/>
      <c r="G501" s="80"/>
      <c r="H501" s="80"/>
      <c r="I501" s="80"/>
      <c r="J501" s="81"/>
      <c r="K501" s="28" t="s">
        <v>31</v>
      </c>
      <c r="L501" s="30">
        <v>9</v>
      </c>
      <c r="M501" s="82" t="s">
        <v>100</v>
      </c>
      <c r="N501" s="83">
        <v>11</v>
      </c>
      <c r="O501" s="211" t="s">
        <v>29</v>
      </c>
      <c r="P501" s="221"/>
      <c r="Q501" s="318">
        <f>SUM(R501:R502,T501:T502)+SUM(S501:S502)*1.5+SUM(U501:U502)/3+SUM(V501:V502)*0.6</f>
        <v>21.5</v>
      </c>
      <c r="R501" s="70"/>
      <c r="S501" s="70"/>
      <c r="T501" s="29">
        <v>10</v>
      </c>
      <c r="U501" s="29"/>
      <c r="V501" s="30"/>
      <c r="W501" s="28"/>
      <c r="X501" s="83"/>
      <c r="Y501" s="140"/>
      <c r="Z501" s="185"/>
      <c r="AA501" s="34"/>
      <c r="AB501" s="32">
        <v>51</v>
      </c>
      <c r="AC501" s="33"/>
      <c r="AD501" s="33"/>
      <c r="AE501" s="33"/>
      <c r="AF501" s="33"/>
      <c r="AG501" s="33"/>
      <c r="AH501" s="33"/>
      <c r="AI501" s="34"/>
      <c r="AJ501" s="30"/>
      <c r="AK501" s="180">
        <v>53</v>
      </c>
      <c r="AL501" s="185">
        <v>75</v>
      </c>
      <c r="AM501" s="33">
        <v>71</v>
      </c>
      <c r="AN501" s="33">
        <v>68</v>
      </c>
      <c r="AO501" s="34">
        <f>AN501-AK501</f>
        <v>15</v>
      </c>
      <c r="AP501" s="352"/>
      <c r="AQ501" s="491" t="s">
        <v>587</v>
      </c>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c r="DK501" s="59"/>
      <c r="DL501" s="59"/>
      <c r="DM501" s="59"/>
      <c r="DN501" s="59"/>
      <c r="DO501" s="59"/>
      <c r="DP501" s="59"/>
      <c r="DQ501" s="59"/>
      <c r="DR501" s="59"/>
      <c r="DS501" s="59"/>
      <c r="DT501" s="59"/>
      <c r="DU501" s="59"/>
      <c r="DV501" s="59"/>
      <c r="DW501" s="59"/>
      <c r="DX501" s="59"/>
      <c r="DY501" s="59"/>
      <c r="DZ501" s="59"/>
      <c r="EA501" s="59"/>
      <c r="EB501" s="59"/>
      <c r="EC501" s="59"/>
      <c r="ED501" s="59"/>
      <c r="EE501" s="59"/>
      <c r="EF501" s="59"/>
      <c r="EG501" s="59"/>
      <c r="EH501" s="59"/>
      <c r="EI501" s="59"/>
      <c r="EJ501" s="59"/>
      <c r="EK501" s="59"/>
      <c r="EL501" s="59"/>
      <c r="EM501" s="59"/>
      <c r="EN501" s="59"/>
      <c r="EO501" s="59"/>
      <c r="EP501" s="59"/>
      <c r="EQ501" s="59"/>
      <c r="ER501" s="59"/>
      <c r="ES501" s="59"/>
      <c r="ET501" s="59"/>
      <c r="EU501" s="59"/>
      <c r="EV501" s="59"/>
      <c r="EW501" s="59"/>
      <c r="EX501" s="59"/>
      <c r="EY501" s="59"/>
      <c r="EZ501" s="59"/>
      <c r="FA501" s="59"/>
      <c r="FB501" s="59"/>
      <c r="FC501" s="59"/>
      <c r="FD501" s="59"/>
      <c r="FE501" s="59"/>
      <c r="FF501" s="59"/>
      <c r="FG501" s="59"/>
      <c r="FH501" s="59"/>
      <c r="FI501" s="59"/>
      <c r="FJ501" s="59"/>
      <c r="FK501" s="59"/>
      <c r="FL501" s="59"/>
      <c r="FM501" s="59"/>
      <c r="FN501" s="59"/>
      <c r="FO501" s="59"/>
      <c r="FP501" s="59"/>
      <c r="FQ501" s="59"/>
      <c r="FR501" s="59"/>
      <c r="FS501" s="59"/>
      <c r="FT501" s="59"/>
      <c r="FU501" s="59"/>
      <c r="FV501" s="59"/>
      <c r="FW501" s="59"/>
      <c r="FX501" s="59"/>
      <c r="FY501" s="59"/>
      <c r="FZ501" s="59"/>
      <c r="GA501" s="59"/>
      <c r="GB501" s="59"/>
      <c r="GC501" s="59"/>
      <c r="GD501" s="59"/>
      <c r="GE501" s="59"/>
      <c r="GF501" s="59"/>
      <c r="GG501" s="59"/>
      <c r="GH501" s="59"/>
      <c r="GI501" s="59"/>
      <c r="GJ501" s="59"/>
      <c r="GK501" s="59"/>
      <c r="GL501" s="59"/>
      <c r="GM501" s="59"/>
      <c r="GN501" s="59"/>
      <c r="GO501" s="59"/>
      <c r="GP501" s="59"/>
      <c r="GQ501" s="59"/>
      <c r="GR501" s="59"/>
      <c r="GS501" s="59"/>
      <c r="GT501" s="59"/>
      <c r="GU501" s="59"/>
      <c r="GV501" s="59"/>
      <c r="GW501" s="59"/>
      <c r="GX501" s="59"/>
      <c r="GY501" s="59"/>
      <c r="GZ501" s="59"/>
      <c r="HA501" s="59"/>
      <c r="HB501" s="59"/>
      <c r="HC501" s="59"/>
      <c r="HD501" s="59"/>
      <c r="HE501" s="59"/>
      <c r="HF501" s="59"/>
      <c r="HG501" s="59"/>
      <c r="HH501" s="59"/>
      <c r="HI501" s="59"/>
      <c r="HJ501" s="59"/>
      <c r="HK501" s="59"/>
      <c r="HL501" s="59"/>
      <c r="HM501" s="59"/>
      <c r="HN501" s="59"/>
      <c r="HO501" s="59"/>
      <c r="HP501" s="59"/>
      <c r="HQ501" s="59"/>
      <c r="HR501" s="59"/>
      <c r="HS501" s="59"/>
      <c r="HT501" s="59"/>
      <c r="HU501" s="59"/>
      <c r="HV501" s="59"/>
      <c r="HW501" s="59"/>
      <c r="HX501" s="59"/>
      <c r="HY501" s="59"/>
      <c r="HZ501" s="59"/>
    </row>
    <row r="502" spans="1:234" ht="10.5" customHeight="1">
      <c r="A502" s="467"/>
      <c r="B502" s="468"/>
      <c r="C502" s="292"/>
      <c r="D502" s="283">
        <v>35</v>
      </c>
      <c r="E502" s="87"/>
      <c r="F502" s="87">
        <v>7</v>
      </c>
      <c r="G502" s="87">
        <v>10</v>
      </c>
      <c r="H502" s="87"/>
      <c r="I502" s="87"/>
      <c r="J502" s="88"/>
      <c r="K502" s="89" t="s">
        <v>260</v>
      </c>
      <c r="L502" s="90">
        <v>9</v>
      </c>
      <c r="M502" s="91" t="s">
        <v>97</v>
      </c>
      <c r="N502" s="92">
        <v>19</v>
      </c>
      <c r="O502" s="212" t="s">
        <v>584</v>
      </c>
      <c r="P502" s="222"/>
      <c r="Q502" s="319"/>
      <c r="R502" s="93"/>
      <c r="S502" s="93">
        <v>3</v>
      </c>
      <c r="T502" s="94">
        <v>7</v>
      </c>
      <c r="U502" s="94"/>
      <c r="V502" s="90"/>
      <c r="W502" s="89">
        <v>169</v>
      </c>
      <c r="X502" s="92">
        <v>180</v>
      </c>
      <c r="Y502" s="182"/>
      <c r="Z502" s="184">
        <v>3.2</v>
      </c>
      <c r="AA502" s="306"/>
      <c r="AB502" s="442">
        <v>35</v>
      </c>
      <c r="AC502" s="349">
        <v>17</v>
      </c>
      <c r="AD502" s="349"/>
      <c r="AE502" s="349"/>
      <c r="AF502" s="349"/>
      <c r="AG502" s="349"/>
      <c r="AH502" s="349"/>
      <c r="AI502" s="306"/>
      <c r="AJ502" s="90">
        <v>7</v>
      </c>
      <c r="AK502" s="182"/>
      <c r="AL502" s="184"/>
      <c r="AM502" s="349"/>
      <c r="AN502" s="349"/>
      <c r="AO502" s="306"/>
      <c r="AP502" s="350"/>
      <c r="AQ502" s="490"/>
      <c r="AR502" s="95"/>
      <c r="AS502" s="95"/>
      <c r="AT502" s="95"/>
      <c r="AU502" s="95"/>
      <c r="AV502" s="95"/>
      <c r="AW502" s="95"/>
      <c r="AX502" s="95"/>
      <c r="AY502" s="95"/>
      <c r="AZ502" s="95"/>
      <c r="BA502" s="95"/>
      <c r="BB502" s="95"/>
      <c r="BC502" s="95"/>
      <c r="BD502" s="95"/>
      <c r="BE502" s="95"/>
      <c r="BF502" s="95"/>
      <c r="BG502" s="95"/>
      <c r="BH502" s="95"/>
      <c r="BI502" s="95"/>
      <c r="BJ502" s="95"/>
      <c r="BK502" s="95"/>
      <c r="BL502" s="95"/>
      <c r="BM502" s="95"/>
      <c r="BN502" s="95"/>
      <c r="BO502" s="95"/>
      <c r="BP502" s="95"/>
      <c r="BQ502" s="95"/>
      <c r="BR502" s="95"/>
      <c r="BS502" s="95"/>
      <c r="BT502" s="95"/>
      <c r="BU502" s="95"/>
      <c r="BV502" s="95"/>
      <c r="BW502" s="95"/>
      <c r="BX502" s="95"/>
      <c r="BY502" s="95"/>
      <c r="BZ502" s="95"/>
      <c r="CA502" s="95"/>
      <c r="CB502" s="95"/>
      <c r="CC502" s="95"/>
      <c r="CD502" s="95"/>
      <c r="CE502" s="95"/>
      <c r="CF502" s="95"/>
      <c r="CG502" s="95"/>
      <c r="CH502" s="95"/>
      <c r="CI502" s="95"/>
      <c r="CJ502" s="95"/>
      <c r="CK502" s="95"/>
      <c r="CL502" s="95"/>
      <c r="CM502" s="95"/>
      <c r="CN502" s="95"/>
      <c r="CO502" s="95"/>
      <c r="CP502" s="95"/>
      <c r="CQ502" s="95"/>
      <c r="CR502" s="95"/>
      <c r="CS502" s="95"/>
      <c r="CT502" s="95"/>
      <c r="CU502" s="95"/>
      <c r="CV502" s="95"/>
      <c r="CW502" s="95"/>
      <c r="CX502" s="95"/>
      <c r="CY502" s="95"/>
      <c r="CZ502" s="95"/>
      <c r="DA502" s="95"/>
      <c r="DB502" s="95"/>
      <c r="DC502" s="95"/>
      <c r="DD502" s="95"/>
      <c r="DE502" s="95"/>
      <c r="DF502" s="95"/>
      <c r="DG502" s="95"/>
      <c r="DH502" s="95"/>
      <c r="DI502" s="95"/>
      <c r="DJ502" s="95"/>
      <c r="DK502" s="95"/>
      <c r="DL502" s="95"/>
      <c r="DM502" s="95"/>
      <c r="DN502" s="95"/>
      <c r="DO502" s="95"/>
      <c r="DP502" s="95"/>
      <c r="DQ502" s="95"/>
      <c r="DR502" s="95"/>
      <c r="DS502" s="95"/>
      <c r="DT502" s="95"/>
      <c r="DU502" s="95"/>
      <c r="DV502" s="95"/>
      <c r="DW502" s="95"/>
      <c r="DX502" s="95"/>
      <c r="DY502" s="95"/>
      <c r="DZ502" s="95"/>
      <c r="EA502" s="95"/>
      <c r="EB502" s="95"/>
      <c r="EC502" s="95"/>
      <c r="ED502" s="95"/>
      <c r="EE502" s="95"/>
      <c r="EF502" s="95"/>
      <c r="EG502" s="95"/>
      <c r="EH502" s="95"/>
      <c r="EI502" s="95"/>
      <c r="EJ502" s="95"/>
      <c r="EK502" s="95"/>
      <c r="EL502" s="95"/>
      <c r="EM502" s="95"/>
      <c r="EN502" s="95"/>
      <c r="EO502" s="95"/>
      <c r="EP502" s="95"/>
      <c r="EQ502" s="95"/>
      <c r="ER502" s="95"/>
      <c r="ES502" s="95"/>
      <c r="ET502" s="95"/>
      <c r="EU502" s="95"/>
      <c r="EV502" s="95"/>
      <c r="EW502" s="95"/>
      <c r="EX502" s="95"/>
      <c r="EY502" s="95"/>
      <c r="EZ502" s="95"/>
      <c r="FA502" s="95"/>
      <c r="FB502" s="95"/>
      <c r="FC502" s="95"/>
      <c r="FD502" s="95"/>
      <c r="FE502" s="95"/>
      <c r="FF502" s="95"/>
      <c r="FG502" s="95"/>
      <c r="FH502" s="95"/>
      <c r="FI502" s="95"/>
      <c r="FJ502" s="95"/>
      <c r="FK502" s="95"/>
      <c r="FL502" s="95"/>
      <c r="FM502" s="95"/>
      <c r="FN502" s="95"/>
      <c r="FO502" s="95"/>
      <c r="FP502" s="95"/>
      <c r="FQ502" s="95"/>
      <c r="FR502" s="95"/>
      <c r="FS502" s="95"/>
      <c r="FT502" s="95"/>
      <c r="FU502" s="95"/>
      <c r="FV502" s="95"/>
      <c r="FW502" s="95"/>
      <c r="FX502" s="95"/>
      <c r="FY502" s="95"/>
      <c r="FZ502" s="95"/>
      <c r="GA502" s="95"/>
      <c r="GB502" s="95"/>
      <c r="GC502" s="95"/>
      <c r="GD502" s="95"/>
      <c r="GE502" s="95"/>
      <c r="GF502" s="95"/>
      <c r="GG502" s="95"/>
      <c r="GH502" s="95"/>
      <c r="GI502" s="95"/>
      <c r="GJ502" s="95"/>
      <c r="GK502" s="95"/>
      <c r="GL502" s="95"/>
      <c r="GM502" s="95"/>
      <c r="GN502" s="95"/>
      <c r="GO502" s="95"/>
      <c r="GP502" s="95"/>
      <c r="GQ502" s="95"/>
      <c r="GR502" s="95"/>
      <c r="GS502" s="95"/>
      <c r="GT502" s="95"/>
      <c r="GU502" s="95"/>
      <c r="GV502" s="95"/>
      <c r="GW502" s="95"/>
      <c r="GX502" s="95"/>
      <c r="GY502" s="95"/>
      <c r="GZ502" s="95"/>
      <c r="HA502" s="95"/>
      <c r="HB502" s="95"/>
      <c r="HC502" s="95"/>
      <c r="HD502" s="95"/>
      <c r="HE502" s="95"/>
      <c r="HF502" s="95"/>
      <c r="HG502" s="95"/>
      <c r="HH502" s="95"/>
      <c r="HI502" s="95"/>
      <c r="HJ502" s="95"/>
      <c r="HK502" s="95"/>
      <c r="HL502" s="95"/>
      <c r="HM502" s="95"/>
      <c r="HN502" s="95"/>
      <c r="HO502" s="95"/>
      <c r="HP502" s="95"/>
      <c r="HQ502" s="95"/>
      <c r="HR502" s="95"/>
      <c r="HS502" s="95"/>
      <c r="HT502" s="95"/>
      <c r="HU502" s="95"/>
      <c r="HV502" s="95"/>
      <c r="HW502" s="95"/>
      <c r="HX502" s="95"/>
      <c r="HY502" s="95"/>
      <c r="HZ502" s="95"/>
    </row>
    <row r="503" spans="1:234" s="95" customFormat="1" ht="10.5" customHeight="1">
      <c r="A503" s="463" t="s">
        <v>60</v>
      </c>
      <c r="B503" s="465">
        <f>B501+1</f>
        <v>38875</v>
      </c>
      <c r="C503" s="293">
        <f>SUM(D503:J504)</f>
        <v>153</v>
      </c>
      <c r="D503" s="284">
        <v>58</v>
      </c>
      <c r="E503" s="80">
        <v>4</v>
      </c>
      <c r="F503" s="80"/>
      <c r="G503" s="80"/>
      <c r="H503" s="80"/>
      <c r="I503" s="80"/>
      <c r="J503" s="81"/>
      <c r="K503" s="28" t="s">
        <v>260</v>
      </c>
      <c r="L503" s="30">
        <v>9</v>
      </c>
      <c r="M503" s="82" t="s">
        <v>131</v>
      </c>
      <c r="N503" s="83">
        <v>9</v>
      </c>
      <c r="O503" s="211" t="s">
        <v>588</v>
      </c>
      <c r="P503" s="221"/>
      <c r="Q503" s="318">
        <f>SUM(R503:R504,T503:T504)+SUM(S503:S504)*1.5+SUM(U503:U504)/3+SUM(V503:V504)*0.6</f>
        <v>30.5</v>
      </c>
      <c r="R503" s="70"/>
      <c r="S503" s="70">
        <v>5</v>
      </c>
      <c r="T503" s="29">
        <v>5</v>
      </c>
      <c r="U503" s="29"/>
      <c r="V503" s="30"/>
      <c r="W503" s="28"/>
      <c r="X503" s="83">
        <v>157</v>
      </c>
      <c r="Y503" s="140"/>
      <c r="Z503" s="185"/>
      <c r="AA503" s="34">
        <v>4.7</v>
      </c>
      <c r="AB503" s="32">
        <v>26</v>
      </c>
      <c r="AC503" s="33">
        <v>36</v>
      </c>
      <c r="AD503" s="33"/>
      <c r="AE503" s="33"/>
      <c r="AF503" s="33"/>
      <c r="AG503" s="33"/>
      <c r="AH503" s="33"/>
      <c r="AI503" s="34"/>
      <c r="AJ503" s="30"/>
      <c r="AK503" s="180" t="s">
        <v>99</v>
      </c>
      <c r="AL503" s="185"/>
      <c r="AM503" s="33"/>
      <c r="AN503" s="33"/>
      <c r="AO503" s="34"/>
      <c r="AP503" s="352"/>
      <c r="AQ503" s="491" t="s">
        <v>563</v>
      </c>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c r="DK503" s="59"/>
      <c r="DL503" s="59"/>
      <c r="DM503" s="59"/>
      <c r="DN503" s="59"/>
      <c r="DO503" s="59"/>
      <c r="DP503" s="59"/>
      <c r="DQ503" s="59"/>
      <c r="DR503" s="59"/>
      <c r="DS503" s="59"/>
      <c r="DT503" s="59"/>
      <c r="DU503" s="59"/>
      <c r="DV503" s="59"/>
      <c r="DW503" s="59"/>
      <c r="DX503" s="59"/>
      <c r="DY503" s="59"/>
      <c r="DZ503" s="59"/>
      <c r="EA503" s="59"/>
      <c r="EB503" s="59"/>
      <c r="EC503" s="59"/>
      <c r="ED503" s="59"/>
      <c r="EE503" s="59"/>
      <c r="EF503" s="59"/>
      <c r="EG503" s="59"/>
      <c r="EH503" s="59"/>
      <c r="EI503" s="59"/>
      <c r="EJ503" s="59"/>
      <c r="EK503" s="59"/>
      <c r="EL503" s="59"/>
      <c r="EM503" s="59"/>
      <c r="EN503" s="59"/>
      <c r="EO503" s="59"/>
      <c r="EP503" s="59"/>
      <c r="EQ503" s="59"/>
      <c r="ER503" s="59"/>
      <c r="ES503" s="59"/>
      <c r="ET503" s="59"/>
      <c r="EU503" s="59"/>
      <c r="EV503" s="59"/>
      <c r="EW503" s="59"/>
      <c r="EX503" s="59"/>
      <c r="EY503" s="59"/>
      <c r="EZ503" s="59"/>
      <c r="FA503" s="59"/>
      <c r="FB503" s="59"/>
      <c r="FC503" s="59"/>
      <c r="FD503" s="59"/>
      <c r="FE503" s="59"/>
      <c r="FF503" s="59"/>
      <c r="FG503" s="59"/>
      <c r="FH503" s="59"/>
      <c r="FI503" s="59"/>
      <c r="FJ503" s="59"/>
      <c r="FK503" s="59"/>
      <c r="FL503" s="59"/>
      <c r="FM503" s="59"/>
      <c r="FN503" s="59"/>
      <c r="FO503" s="59"/>
      <c r="FP503" s="59"/>
      <c r="FQ503" s="59"/>
      <c r="FR503" s="59"/>
      <c r="FS503" s="59"/>
      <c r="FT503" s="59"/>
      <c r="FU503" s="59"/>
      <c r="FV503" s="59"/>
      <c r="FW503" s="59"/>
      <c r="FX503" s="59"/>
      <c r="FY503" s="59"/>
      <c r="FZ503" s="59"/>
      <c r="GA503" s="59"/>
      <c r="GB503" s="59"/>
      <c r="GC503" s="59"/>
      <c r="GD503" s="59"/>
      <c r="GE503" s="59"/>
      <c r="GF503" s="59"/>
      <c r="GG503" s="59"/>
      <c r="GH503" s="59"/>
      <c r="GI503" s="59"/>
      <c r="GJ503" s="59"/>
      <c r="GK503" s="59"/>
      <c r="GL503" s="59"/>
      <c r="GM503" s="59"/>
      <c r="GN503" s="59"/>
      <c r="GO503" s="59"/>
      <c r="GP503" s="59"/>
      <c r="GQ503" s="59"/>
      <c r="GR503" s="59"/>
      <c r="GS503" s="59"/>
      <c r="GT503" s="59"/>
      <c r="GU503" s="59"/>
      <c r="GV503" s="59"/>
      <c r="GW503" s="59"/>
      <c r="GX503" s="59"/>
      <c r="GY503" s="59"/>
      <c r="GZ503" s="59"/>
      <c r="HA503" s="59"/>
      <c r="HB503" s="59"/>
      <c r="HC503" s="59"/>
      <c r="HD503" s="59"/>
      <c r="HE503" s="59"/>
      <c r="HF503" s="59"/>
      <c r="HG503" s="59"/>
      <c r="HH503" s="59"/>
      <c r="HI503" s="59"/>
      <c r="HJ503" s="59"/>
      <c r="HK503" s="59"/>
      <c r="HL503" s="59"/>
      <c r="HM503" s="59"/>
      <c r="HN503" s="59"/>
      <c r="HO503" s="59"/>
      <c r="HP503" s="59"/>
      <c r="HQ503" s="59"/>
      <c r="HR503" s="59"/>
      <c r="HS503" s="59"/>
      <c r="HT503" s="59"/>
      <c r="HU503" s="59"/>
      <c r="HV503" s="59"/>
      <c r="HW503" s="59"/>
      <c r="HX503" s="59"/>
      <c r="HY503" s="59"/>
      <c r="HZ503" s="59"/>
    </row>
    <row r="504" spans="1:234" ht="10.5" customHeight="1">
      <c r="A504" s="467"/>
      <c r="B504" s="468"/>
      <c r="C504" s="294"/>
      <c r="D504" s="283">
        <v>91</v>
      </c>
      <c r="E504" s="87"/>
      <c r="F504" s="87"/>
      <c r="G504" s="87"/>
      <c r="H504" s="87"/>
      <c r="I504" s="87"/>
      <c r="J504" s="88"/>
      <c r="K504" s="89" t="s">
        <v>488</v>
      </c>
      <c r="L504" s="90">
        <v>7</v>
      </c>
      <c r="M504" s="91" t="s">
        <v>97</v>
      </c>
      <c r="N504" s="92">
        <v>17</v>
      </c>
      <c r="O504" s="212" t="s">
        <v>29</v>
      </c>
      <c r="P504" s="222"/>
      <c r="Q504" s="319"/>
      <c r="R504" s="93"/>
      <c r="S504" s="93"/>
      <c r="T504" s="94">
        <v>18</v>
      </c>
      <c r="U504" s="94"/>
      <c r="V504" s="90"/>
      <c r="W504" s="89">
        <v>121</v>
      </c>
      <c r="X504" s="92"/>
      <c r="Y504" s="182"/>
      <c r="Z504" s="184"/>
      <c r="AA504" s="306"/>
      <c r="AB504" s="442">
        <v>91</v>
      </c>
      <c r="AC504" s="349"/>
      <c r="AD504" s="349"/>
      <c r="AE504" s="349"/>
      <c r="AF504" s="349"/>
      <c r="AG504" s="349"/>
      <c r="AH504" s="349"/>
      <c r="AI504" s="306"/>
      <c r="AJ504" s="90">
        <v>8</v>
      </c>
      <c r="AK504" s="182"/>
      <c r="AL504" s="184"/>
      <c r="AM504" s="349"/>
      <c r="AN504" s="349"/>
      <c r="AO504" s="306"/>
      <c r="AP504" s="350"/>
      <c r="AQ504" s="490"/>
      <c r="AR504" s="95"/>
      <c r="AS504" s="95"/>
      <c r="AT504" s="95"/>
      <c r="AU504" s="95"/>
      <c r="AV504" s="95"/>
      <c r="AW504" s="95"/>
      <c r="AX504" s="95"/>
      <c r="AY504" s="95"/>
      <c r="AZ504" s="95"/>
      <c r="BA504" s="95"/>
      <c r="BB504" s="95"/>
      <c r="BC504" s="95"/>
      <c r="BD504" s="95"/>
      <c r="BE504" s="95"/>
      <c r="BF504" s="95"/>
      <c r="BG504" s="95"/>
      <c r="BH504" s="95"/>
      <c r="BI504" s="95"/>
      <c r="BJ504" s="95"/>
      <c r="BK504" s="95"/>
      <c r="BL504" s="95"/>
      <c r="BM504" s="95"/>
      <c r="BN504" s="95"/>
      <c r="BO504" s="95"/>
      <c r="BP504" s="95"/>
      <c r="BQ504" s="95"/>
      <c r="BR504" s="95"/>
      <c r="BS504" s="95"/>
      <c r="BT504" s="95"/>
      <c r="BU504" s="95"/>
      <c r="BV504" s="95"/>
      <c r="BW504" s="95"/>
      <c r="BX504" s="95"/>
      <c r="BY504" s="95"/>
      <c r="BZ504" s="95"/>
      <c r="CA504" s="95"/>
      <c r="CB504" s="95"/>
      <c r="CC504" s="95"/>
      <c r="CD504" s="95"/>
      <c r="CE504" s="95"/>
      <c r="CF504" s="95"/>
      <c r="CG504" s="95"/>
      <c r="CH504" s="95"/>
      <c r="CI504" s="95"/>
      <c r="CJ504" s="95"/>
      <c r="CK504" s="95"/>
      <c r="CL504" s="95"/>
      <c r="CM504" s="95"/>
      <c r="CN504" s="95"/>
      <c r="CO504" s="95"/>
      <c r="CP504" s="95"/>
      <c r="CQ504" s="95"/>
      <c r="CR504" s="95"/>
      <c r="CS504" s="95"/>
      <c r="CT504" s="95"/>
      <c r="CU504" s="95"/>
      <c r="CV504" s="95"/>
      <c r="CW504" s="95"/>
      <c r="CX504" s="95"/>
      <c r="CY504" s="95"/>
      <c r="CZ504" s="95"/>
      <c r="DA504" s="95"/>
      <c r="DB504" s="95"/>
      <c r="DC504" s="95"/>
      <c r="DD504" s="95"/>
      <c r="DE504" s="95"/>
      <c r="DF504" s="95"/>
      <c r="DG504" s="95"/>
      <c r="DH504" s="95"/>
      <c r="DI504" s="95"/>
      <c r="DJ504" s="95"/>
      <c r="DK504" s="95"/>
      <c r="DL504" s="95"/>
      <c r="DM504" s="95"/>
      <c r="DN504" s="95"/>
      <c r="DO504" s="95"/>
      <c r="DP504" s="95"/>
      <c r="DQ504" s="95"/>
      <c r="DR504" s="95"/>
      <c r="DS504" s="95"/>
      <c r="DT504" s="95"/>
      <c r="DU504" s="95"/>
      <c r="DV504" s="95"/>
      <c r="DW504" s="95"/>
      <c r="DX504" s="95"/>
      <c r="DY504" s="95"/>
      <c r="DZ504" s="95"/>
      <c r="EA504" s="95"/>
      <c r="EB504" s="95"/>
      <c r="EC504" s="95"/>
      <c r="ED504" s="95"/>
      <c r="EE504" s="95"/>
      <c r="EF504" s="95"/>
      <c r="EG504" s="95"/>
      <c r="EH504" s="95"/>
      <c r="EI504" s="95"/>
      <c r="EJ504" s="95"/>
      <c r="EK504" s="95"/>
      <c r="EL504" s="95"/>
      <c r="EM504" s="95"/>
      <c r="EN504" s="95"/>
      <c r="EO504" s="95"/>
      <c r="EP504" s="95"/>
      <c r="EQ504" s="95"/>
      <c r="ER504" s="95"/>
      <c r="ES504" s="95"/>
      <c r="ET504" s="95"/>
      <c r="EU504" s="95"/>
      <c r="EV504" s="95"/>
      <c r="EW504" s="95"/>
      <c r="EX504" s="95"/>
      <c r="EY504" s="95"/>
      <c r="EZ504" s="95"/>
      <c r="FA504" s="95"/>
      <c r="FB504" s="95"/>
      <c r="FC504" s="95"/>
      <c r="FD504" s="95"/>
      <c r="FE504" s="95"/>
      <c r="FF504" s="95"/>
      <c r="FG504" s="95"/>
      <c r="FH504" s="95"/>
      <c r="FI504" s="95"/>
      <c r="FJ504" s="95"/>
      <c r="FK504" s="95"/>
      <c r="FL504" s="95"/>
      <c r="FM504" s="95"/>
      <c r="FN504" s="95"/>
      <c r="FO504" s="95"/>
      <c r="FP504" s="95"/>
      <c r="FQ504" s="95"/>
      <c r="FR504" s="95"/>
      <c r="FS504" s="95"/>
      <c r="FT504" s="95"/>
      <c r="FU504" s="95"/>
      <c r="FV504" s="95"/>
      <c r="FW504" s="95"/>
      <c r="FX504" s="95"/>
      <c r="FY504" s="95"/>
      <c r="FZ504" s="95"/>
      <c r="GA504" s="95"/>
      <c r="GB504" s="95"/>
      <c r="GC504" s="95"/>
      <c r="GD504" s="95"/>
      <c r="GE504" s="95"/>
      <c r="GF504" s="95"/>
      <c r="GG504" s="95"/>
      <c r="GH504" s="95"/>
      <c r="GI504" s="95"/>
      <c r="GJ504" s="95"/>
      <c r="GK504" s="95"/>
      <c r="GL504" s="95"/>
      <c r="GM504" s="95"/>
      <c r="GN504" s="95"/>
      <c r="GO504" s="95"/>
      <c r="GP504" s="95"/>
      <c r="GQ504" s="95"/>
      <c r="GR504" s="95"/>
      <c r="GS504" s="95"/>
      <c r="GT504" s="95"/>
      <c r="GU504" s="95"/>
      <c r="GV504" s="95"/>
      <c r="GW504" s="95"/>
      <c r="GX504" s="95"/>
      <c r="GY504" s="95"/>
      <c r="GZ504" s="95"/>
      <c r="HA504" s="95"/>
      <c r="HB504" s="95"/>
      <c r="HC504" s="95"/>
      <c r="HD504" s="95"/>
      <c r="HE504" s="95"/>
      <c r="HF504" s="95"/>
      <c r="HG504" s="95"/>
      <c r="HH504" s="95"/>
      <c r="HI504" s="95"/>
      <c r="HJ504" s="95"/>
      <c r="HK504" s="95"/>
      <c r="HL504" s="95"/>
      <c r="HM504" s="95"/>
      <c r="HN504" s="95"/>
      <c r="HO504" s="95"/>
      <c r="HP504" s="95"/>
      <c r="HQ504" s="95"/>
      <c r="HR504" s="95"/>
      <c r="HS504" s="95"/>
      <c r="HT504" s="95"/>
      <c r="HU504" s="95"/>
      <c r="HV504" s="95"/>
      <c r="HW504" s="95"/>
      <c r="HX504" s="95"/>
      <c r="HY504" s="95"/>
      <c r="HZ504" s="95"/>
    </row>
    <row r="505" spans="1:234" s="95" customFormat="1" ht="10.5" customHeight="1">
      <c r="A505" s="463" t="s">
        <v>61</v>
      </c>
      <c r="B505" s="465">
        <f>B503+1</f>
        <v>38876</v>
      </c>
      <c r="C505" s="293">
        <f>SUM(D505:J506)</f>
        <v>107</v>
      </c>
      <c r="D505" s="285">
        <v>40</v>
      </c>
      <c r="E505" s="96">
        <v>23</v>
      </c>
      <c r="F505" s="80">
        <v>7</v>
      </c>
      <c r="G505" s="80"/>
      <c r="H505" s="80"/>
      <c r="I505" s="96"/>
      <c r="J505" s="81"/>
      <c r="K505" s="28" t="s">
        <v>124</v>
      </c>
      <c r="L505" s="99">
        <v>9</v>
      </c>
      <c r="M505" s="82" t="s">
        <v>100</v>
      </c>
      <c r="N505" s="83">
        <v>11</v>
      </c>
      <c r="O505" s="213" t="s">
        <v>418</v>
      </c>
      <c r="P505" s="221"/>
      <c r="Q505" s="318">
        <f>SUM(R505:R506,T505:T506)+SUM(S505:S506)*1.5+SUM(U505:U506)/3+SUM(V505:V506)*0.6</f>
        <v>19.5</v>
      </c>
      <c r="R505" s="70"/>
      <c r="S505" s="70">
        <v>7</v>
      </c>
      <c r="T505" s="29">
        <v>2</v>
      </c>
      <c r="U505" s="29"/>
      <c r="V505" s="30"/>
      <c r="W505" s="28">
        <v>154</v>
      </c>
      <c r="X505" s="83">
        <v>167</v>
      </c>
      <c r="Y505" s="140"/>
      <c r="Z505" s="185"/>
      <c r="AA505" s="34">
        <v>7.2</v>
      </c>
      <c r="AB505" s="32">
        <v>12</v>
      </c>
      <c r="AC505" s="33">
        <v>58</v>
      </c>
      <c r="AD505" s="33"/>
      <c r="AE505" s="33"/>
      <c r="AF505" s="33"/>
      <c r="AG505" s="33"/>
      <c r="AH505" s="33"/>
      <c r="AI505" s="34"/>
      <c r="AJ505" s="30"/>
      <c r="AK505" s="140">
        <v>48</v>
      </c>
      <c r="AL505" s="185">
        <v>76</v>
      </c>
      <c r="AM505" s="33">
        <v>78</v>
      </c>
      <c r="AN505" s="33">
        <v>71</v>
      </c>
      <c r="AO505" s="34">
        <f>AN505-AK505</f>
        <v>23</v>
      </c>
      <c r="AP505" s="352"/>
      <c r="AQ505" s="491" t="s">
        <v>562</v>
      </c>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c r="DK505" s="59"/>
      <c r="DL505" s="59"/>
      <c r="DM505" s="59"/>
      <c r="DN505" s="59"/>
      <c r="DO505" s="59"/>
      <c r="DP505" s="59"/>
      <c r="DQ505" s="59"/>
      <c r="DR505" s="59"/>
      <c r="DS505" s="59"/>
      <c r="DT505" s="59"/>
      <c r="DU505" s="59"/>
      <c r="DV505" s="59"/>
      <c r="DW505" s="59"/>
      <c r="DX505" s="59"/>
      <c r="DY505" s="59"/>
      <c r="DZ505" s="59"/>
      <c r="EA505" s="59"/>
      <c r="EB505" s="59"/>
      <c r="EC505" s="59"/>
      <c r="ED505" s="59"/>
      <c r="EE505" s="59"/>
      <c r="EF505" s="59"/>
      <c r="EG505" s="59"/>
      <c r="EH505" s="59"/>
      <c r="EI505" s="59"/>
      <c r="EJ505" s="59"/>
      <c r="EK505" s="59"/>
      <c r="EL505" s="59"/>
      <c r="EM505" s="59"/>
      <c r="EN505" s="59"/>
      <c r="EO505" s="59"/>
      <c r="EP505" s="59"/>
      <c r="EQ505" s="59"/>
      <c r="ER505" s="59"/>
      <c r="ES505" s="59"/>
      <c r="ET505" s="59"/>
      <c r="EU505" s="59"/>
      <c r="EV505" s="59"/>
      <c r="EW505" s="59"/>
      <c r="EX505" s="59"/>
      <c r="EY505" s="59"/>
      <c r="EZ505" s="59"/>
      <c r="FA505" s="59"/>
      <c r="FB505" s="59"/>
      <c r="FC505" s="59"/>
      <c r="FD505" s="59"/>
      <c r="FE505" s="59"/>
      <c r="FF505" s="59"/>
      <c r="FG505" s="59"/>
      <c r="FH505" s="59"/>
      <c r="FI505" s="59"/>
      <c r="FJ505" s="59"/>
      <c r="FK505" s="59"/>
      <c r="FL505" s="59"/>
      <c r="FM505" s="59"/>
      <c r="FN505" s="59"/>
      <c r="FO505" s="59"/>
      <c r="FP505" s="59"/>
      <c r="FQ505" s="59"/>
      <c r="FR505" s="59"/>
      <c r="FS505" s="59"/>
      <c r="FT505" s="59"/>
      <c r="FU505" s="59"/>
      <c r="FV505" s="59"/>
      <c r="FW505" s="59"/>
      <c r="FX505" s="59"/>
      <c r="FY505" s="59"/>
      <c r="FZ505" s="59"/>
      <c r="GA505" s="59"/>
      <c r="GB505" s="59"/>
      <c r="GC505" s="59"/>
      <c r="GD505" s="59"/>
      <c r="GE505" s="59"/>
      <c r="GF505" s="59"/>
      <c r="GG505" s="59"/>
      <c r="GH505" s="59"/>
      <c r="GI505" s="59"/>
      <c r="GJ505" s="59"/>
      <c r="GK505" s="59"/>
      <c r="GL505" s="59"/>
      <c r="GM505" s="59"/>
      <c r="GN505" s="59"/>
      <c r="GO505" s="59"/>
      <c r="GP505" s="59"/>
      <c r="GQ505" s="59"/>
      <c r="GR505" s="59"/>
      <c r="GS505" s="59"/>
      <c r="GT505" s="59"/>
      <c r="GU505" s="59"/>
      <c r="GV505" s="59"/>
      <c r="GW505" s="59"/>
      <c r="GX505" s="59"/>
      <c r="GY505" s="59"/>
      <c r="GZ505" s="59"/>
      <c r="HA505" s="59"/>
      <c r="HB505" s="59"/>
      <c r="HC505" s="59"/>
      <c r="HD505" s="59"/>
      <c r="HE505" s="59"/>
      <c r="HF505" s="59"/>
      <c r="HG505" s="59"/>
      <c r="HH505" s="59"/>
      <c r="HI505" s="59"/>
      <c r="HJ505" s="59"/>
      <c r="HK505" s="59"/>
      <c r="HL505" s="59"/>
      <c r="HM505" s="59"/>
      <c r="HN505" s="59"/>
      <c r="HO505" s="59"/>
      <c r="HP505" s="59"/>
      <c r="HQ505" s="59"/>
      <c r="HR505" s="59"/>
      <c r="HS505" s="59"/>
      <c r="HT505" s="59"/>
      <c r="HU505" s="59"/>
      <c r="HV505" s="59"/>
      <c r="HW505" s="59"/>
      <c r="HX505" s="59"/>
      <c r="HY505" s="59"/>
      <c r="HZ505" s="59"/>
    </row>
    <row r="506" spans="1:234" ht="10.5" customHeight="1">
      <c r="A506" s="467"/>
      <c r="B506" s="468"/>
      <c r="C506" s="294"/>
      <c r="D506" s="286">
        <v>37</v>
      </c>
      <c r="E506" s="97"/>
      <c r="F506" s="87"/>
      <c r="G506" s="87"/>
      <c r="H506" s="87"/>
      <c r="I506" s="97"/>
      <c r="J506" s="88"/>
      <c r="K506" s="89" t="s">
        <v>31</v>
      </c>
      <c r="L506" s="101">
        <v>8</v>
      </c>
      <c r="M506" s="91" t="s">
        <v>70</v>
      </c>
      <c r="N506" s="92">
        <v>20</v>
      </c>
      <c r="O506" s="212" t="s">
        <v>207</v>
      </c>
      <c r="P506" s="222"/>
      <c r="Q506" s="319"/>
      <c r="R506" s="93"/>
      <c r="S506" s="93"/>
      <c r="T506" s="94">
        <v>7</v>
      </c>
      <c r="U506" s="94"/>
      <c r="V506" s="90"/>
      <c r="W506" s="89">
        <v>118</v>
      </c>
      <c r="X506" s="92"/>
      <c r="Y506" s="182"/>
      <c r="Z506" s="184"/>
      <c r="AA506" s="306"/>
      <c r="AB506" s="442">
        <v>37</v>
      </c>
      <c r="AC506" s="349"/>
      <c r="AD506" s="349"/>
      <c r="AE506" s="349"/>
      <c r="AF506" s="349"/>
      <c r="AG506" s="349"/>
      <c r="AH506" s="349"/>
      <c r="AI506" s="306"/>
      <c r="AJ506" s="90">
        <v>8</v>
      </c>
      <c r="AK506" s="182"/>
      <c r="AL506" s="184"/>
      <c r="AM506" s="349"/>
      <c r="AN506" s="349"/>
      <c r="AO506" s="306"/>
      <c r="AP506" s="350"/>
      <c r="AQ506" s="490"/>
      <c r="AR506" s="95"/>
      <c r="AS506" s="95"/>
      <c r="AT506" s="95"/>
      <c r="AU506" s="95"/>
      <c r="AV506" s="95"/>
      <c r="AW506" s="95"/>
      <c r="AX506" s="95"/>
      <c r="AY506" s="95"/>
      <c r="AZ506" s="95"/>
      <c r="BA506" s="95"/>
      <c r="BB506" s="95"/>
      <c r="BC506" s="95"/>
      <c r="BD506" s="95"/>
      <c r="BE506" s="95"/>
      <c r="BF506" s="95"/>
      <c r="BG506" s="95"/>
      <c r="BH506" s="95"/>
      <c r="BI506" s="95"/>
      <c r="BJ506" s="95"/>
      <c r="BK506" s="95"/>
      <c r="BL506" s="95"/>
      <c r="BM506" s="95"/>
      <c r="BN506" s="95"/>
      <c r="BO506" s="95"/>
      <c r="BP506" s="95"/>
      <c r="BQ506" s="95"/>
      <c r="BR506" s="95"/>
      <c r="BS506" s="95"/>
      <c r="BT506" s="95"/>
      <c r="BU506" s="95"/>
      <c r="BV506" s="95"/>
      <c r="BW506" s="95"/>
      <c r="BX506" s="95"/>
      <c r="BY506" s="95"/>
      <c r="BZ506" s="95"/>
      <c r="CA506" s="95"/>
      <c r="CB506" s="95"/>
      <c r="CC506" s="95"/>
      <c r="CD506" s="95"/>
      <c r="CE506" s="95"/>
      <c r="CF506" s="95"/>
      <c r="CG506" s="95"/>
      <c r="CH506" s="95"/>
      <c r="CI506" s="95"/>
      <c r="CJ506" s="95"/>
      <c r="CK506" s="95"/>
      <c r="CL506" s="95"/>
      <c r="CM506" s="95"/>
      <c r="CN506" s="95"/>
      <c r="CO506" s="95"/>
      <c r="CP506" s="95"/>
      <c r="CQ506" s="95"/>
      <c r="CR506" s="95"/>
      <c r="CS506" s="95"/>
      <c r="CT506" s="95"/>
      <c r="CU506" s="95"/>
      <c r="CV506" s="95"/>
      <c r="CW506" s="95"/>
      <c r="CX506" s="95"/>
      <c r="CY506" s="95"/>
      <c r="CZ506" s="95"/>
      <c r="DA506" s="95"/>
      <c r="DB506" s="95"/>
      <c r="DC506" s="95"/>
      <c r="DD506" s="95"/>
      <c r="DE506" s="95"/>
      <c r="DF506" s="95"/>
      <c r="DG506" s="95"/>
      <c r="DH506" s="95"/>
      <c r="DI506" s="95"/>
      <c r="DJ506" s="95"/>
      <c r="DK506" s="95"/>
      <c r="DL506" s="95"/>
      <c r="DM506" s="95"/>
      <c r="DN506" s="95"/>
      <c r="DO506" s="95"/>
      <c r="DP506" s="95"/>
      <c r="DQ506" s="95"/>
      <c r="DR506" s="95"/>
      <c r="DS506" s="95"/>
      <c r="DT506" s="95"/>
      <c r="DU506" s="95"/>
      <c r="DV506" s="95"/>
      <c r="DW506" s="95"/>
      <c r="DX506" s="95"/>
      <c r="DY506" s="95"/>
      <c r="DZ506" s="95"/>
      <c r="EA506" s="95"/>
      <c r="EB506" s="95"/>
      <c r="EC506" s="95"/>
      <c r="ED506" s="95"/>
      <c r="EE506" s="95"/>
      <c r="EF506" s="95"/>
      <c r="EG506" s="95"/>
      <c r="EH506" s="95"/>
      <c r="EI506" s="95"/>
      <c r="EJ506" s="95"/>
      <c r="EK506" s="95"/>
      <c r="EL506" s="95"/>
      <c r="EM506" s="95"/>
      <c r="EN506" s="95"/>
      <c r="EO506" s="95"/>
      <c r="EP506" s="95"/>
      <c r="EQ506" s="95"/>
      <c r="ER506" s="95"/>
      <c r="ES506" s="95"/>
      <c r="ET506" s="95"/>
      <c r="EU506" s="95"/>
      <c r="EV506" s="95"/>
      <c r="EW506" s="95"/>
      <c r="EX506" s="95"/>
      <c r="EY506" s="95"/>
      <c r="EZ506" s="95"/>
      <c r="FA506" s="95"/>
      <c r="FB506" s="95"/>
      <c r="FC506" s="95"/>
      <c r="FD506" s="95"/>
      <c r="FE506" s="95"/>
      <c r="FF506" s="95"/>
      <c r="FG506" s="95"/>
      <c r="FH506" s="95"/>
      <c r="FI506" s="95"/>
      <c r="FJ506" s="95"/>
      <c r="FK506" s="95"/>
      <c r="FL506" s="95"/>
      <c r="FM506" s="95"/>
      <c r="FN506" s="95"/>
      <c r="FO506" s="95"/>
      <c r="FP506" s="95"/>
      <c r="FQ506" s="95"/>
      <c r="FR506" s="95"/>
      <c r="FS506" s="95"/>
      <c r="FT506" s="95"/>
      <c r="FU506" s="95"/>
      <c r="FV506" s="95"/>
      <c r="FW506" s="95"/>
      <c r="FX506" s="95"/>
      <c r="FY506" s="95"/>
      <c r="FZ506" s="95"/>
      <c r="GA506" s="95"/>
      <c r="GB506" s="95"/>
      <c r="GC506" s="95"/>
      <c r="GD506" s="95"/>
      <c r="GE506" s="95"/>
      <c r="GF506" s="95"/>
      <c r="GG506" s="95"/>
      <c r="GH506" s="95"/>
      <c r="GI506" s="95"/>
      <c r="GJ506" s="95"/>
      <c r="GK506" s="95"/>
      <c r="GL506" s="95"/>
      <c r="GM506" s="95"/>
      <c r="GN506" s="95"/>
      <c r="GO506" s="95"/>
      <c r="GP506" s="95"/>
      <c r="GQ506" s="95"/>
      <c r="GR506" s="95"/>
      <c r="GS506" s="95"/>
      <c r="GT506" s="95"/>
      <c r="GU506" s="95"/>
      <c r="GV506" s="95"/>
      <c r="GW506" s="95"/>
      <c r="GX506" s="95"/>
      <c r="GY506" s="95"/>
      <c r="GZ506" s="95"/>
      <c r="HA506" s="95"/>
      <c r="HB506" s="95"/>
      <c r="HC506" s="95"/>
      <c r="HD506" s="95"/>
      <c r="HE506" s="95"/>
      <c r="HF506" s="95"/>
      <c r="HG506" s="95"/>
      <c r="HH506" s="95"/>
      <c r="HI506" s="95"/>
      <c r="HJ506" s="95"/>
      <c r="HK506" s="95"/>
      <c r="HL506" s="95"/>
      <c r="HM506" s="95"/>
      <c r="HN506" s="95"/>
      <c r="HO506" s="95"/>
      <c r="HP506" s="95"/>
      <c r="HQ506" s="95"/>
      <c r="HR506" s="95"/>
      <c r="HS506" s="95"/>
      <c r="HT506" s="95"/>
      <c r="HU506" s="95"/>
      <c r="HV506" s="95"/>
      <c r="HW506" s="95"/>
      <c r="HX506" s="95"/>
      <c r="HY506" s="95"/>
      <c r="HZ506" s="95"/>
    </row>
    <row r="507" spans="1:234" s="95" customFormat="1" ht="10.5" customHeight="1">
      <c r="A507" s="463" t="s">
        <v>62</v>
      </c>
      <c r="B507" s="465">
        <f>B505+1</f>
        <v>38877</v>
      </c>
      <c r="C507" s="293">
        <f>SUM(D507:J508)</f>
        <v>242</v>
      </c>
      <c r="D507" s="285">
        <v>192</v>
      </c>
      <c r="E507" s="96"/>
      <c r="F507" s="80"/>
      <c r="G507" s="80"/>
      <c r="H507" s="80"/>
      <c r="I507" s="80"/>
      <c r="J507" s="98"/>
      <c r="K507" s="28" t="s">
        <v>124</v>
      </c>
      <c r="L507" s="30">
        <v>8</v>
      </c>
      <c r="M507" s="82" t="s">
        <v>100</v>
      </c>
      <c r="N507" s="83">
        <v>11</v>
      </c>
      <c r="O507" s="211" t="s">
        <v>21</v>
      </c>
      <c r="P507" s="221"/>
      <c r="Q507" s="318">
        <f>SUM(R507:R508,T507:T508)+SUM(S507:S508)*1.5+SUM(U507:U508)/3+SUM(V507:V508)*0.6</f>
        <v>18</v>
      </c>
      <c r="R507" s="70">
        <v>14</v>
      </c>
      <c r="S507" s="70"/>
      <c r="T507" s="29">
        <v>4</v>
      </c>
      <c r="U507" s="29"/>
      <c r="V507" s="30"/>
      <c r="W507" s="28">
        <v>110</v>
      </c>
      <c r="X507" s="83"/>
      <c r="Y507" s="180"/>
      <c r="Z507" s="307"/>
      <c r="AA507" s="54"/>
      <c r="AB507" s="38">
        <v>30</v>
      </c>
      <c r="AC507" s="37"/>
      <c r="AD507" s="37"/>
      <c r="AE507" s="37"/>
      <c r="AF507" s="37"/>
      <c r="AG507" s="37">
        <v>162</v>
      </c>
      <c r="AH507" s="37"/>
      <c r="AI507" s="54"/>
      <c r="AJ507" s="30"/>
      <c r="AK507" s="140">
        <v>45</v>
      </c>
      <c r="AL507" s="185">
        <v>64</v>
      </c>
      <c r="AM507" s="33">
        <v>64</v>
      </c>
      <c r="AN507" s="33">
        <v>65</v>
      </c>
      <c r="AO507" s="34">
        <f>AN507-AK507</f>
        <v>20</v>
      </c>
      <c r="AP507" s="352"/>
      <c r="AQ507" s="491" t="s">
        <v>247</v>
      </c>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c r="DK507" s="59"/>
      <c r="DL507" s="59"/>
      <c r="DM507" s="59"/>
      <c r="DN507" s="59"/>
      <c r="DO507" s="59"/>
      <c r="DP507" s="59"/>
      <c r="DQ507" s="59"/>
      <c r="DR507" s="59"/>
      <c r="DS507" s="59"/>
      <c r="DT507" s="59"/>
      <c r="DU507" s="59"/>
      <c r="DV507" s="59"/>
      <c r="DW507" s="59"/>
      <c r="DX507" s="59"/>
      <c r="DY507" s="59"/>
      <c r="DZ507" s="59"/>
      <c r="EA507" s="59"/>
      <c r="EB507" s="59"/>
      <c r="EC507" s="59"/>
      <c r="ED507" s="59"/>
      <c r="EE507" s="59"/>
      <c r="EF507" s="59"/>
      <c r="EG507" s="59"/>
      <c r="EH507" s="59"/>
      <c r="EI507" s="59"/>
      <c r="EJ507" s="59"/>
      <c r="EK507" s="59"/>
      <c r="EL507" s="59"/>
      <c r="EM507" s="59"/>
      <c r="EN507" s="59"/>
      <c r="EO507" s="59"/>
      <c r="EP507" s="59"/>
      <c r="EQ507" s="59"/>
      <c r="ER507" s="59"/>
      <c r="ES507" s="59"/>
      <c r="ET507" s="59"/>
      <c r="EU507" s="59"/>
      <c r="EV507" s="59"/>
      <c r="EW507" s="59"/>
      <c r="EX507" s="59"/>
      <c r="EY507" s="59"/>
      <c r="EZ507" s="59"/>
      <c r="FA507" s="59"/>
      <c r="FB507" s="59"/>
      <c r="FC507" s="59"/>
      <c r="FD507" s="59"/>
      <c r="FE507" s="59"/>
      <c r="FF507" s="59"/>
      <c r="FG507" s="59"/>
      <c r="FH507" s="59"/>
      <c r="FI507" s="59"/>
      <c r="FJ507" s="59"/>
      <c r="FK507" s="59"/>
      <c r="FL507" s="59"/>
      <c r="FM507" s="59"/>
      <c r="FN507" s="59"/>
      <c r="FO507" s="59"/>
      <c r="FP507" s="59"/>
      <c r="FQ507" s="59"/>
      <c r="FR507" s="59"/>
      <c r="FS507" s="59"/>
      <c r="FT507" s="59"/>
      <c r="FU507" s="59"/>
      <c r="FV507" s="59"/>
      <c r="FW507" s="59"/>
      <c r="FX507" s="59"/>
      <c r="FY507" s="59"/>
      <c r="FZ507" s="59"/>
      <c r="GA507" s="59"/>
      <c r="GB507" s="59"/>
      <c r="GC507" s="59"/>
      <c r="GD507" s="59"/>
      <c r="GE507" s="59"/>
      <c r="GF507" s="59"/>
      <c r="GG507" s="59"/>
      <c r="GH507" s="59"/>
      <c r="GI507" s="59"/>
      <c r="GJ507" s="59"/>
      <c r="GK507" s="59"/>
      <c r="GL507" s="59"/>
      <c r="GM507" s="59"/>
      <c r="GN507" s="59"/>
      <c r="GO507" s="59"/>
      <c r="GP507" s="59"/>
      <c r="GQ507" s="59"/>
      <c r="GR507" s="59"/>
      <c r="GS507" s="59"/>
      <c r="GT507" s="59"/>
      <c r="GU507" s="59"/>
      <c r="GV507" s="59"/>
      <c r="GW507" s="59"/>
      <c r="GX507" s="59"/>
      <c r="GY507" s="59"/>
      <c r="GZ507" s="59"/>
      <c r="HA507" s="59"/>
      <c r="HB507" s="59"/>
      <c r="HC507" s="59"/>
      <c r="HD507" s="59"/>
      <c r="HE507" s="59"/>
      <c r="HF507" s="59"/>
      <c r="HG507" s="59"/>
      <c r="HH507" s="59"/>
      <c r="HI507" s="59"/>
      <c r="HJ507" s="59"/>
      <c r="HK507" s="59"/>
      <c r="HL507" s="59"/>
      <c r="HM507" s="59"/>
      <c r="HN507" s="59"/>
      <c r="HO507" s="59"/>
      <c r="HP507" s="59"/>
      <c r="HQ507" s="59"/>
      <c r="HR507" s="59"/>
      <c r="HS507" s="59"/>
      <c r="HT507" s="59"/>
      <c r="HU507" s="59"/>
      <c r="HV507" s="59"/>
      <c r="HW507" s="59"/>
      <c r="HX507" s="59"/>
      <c r="HY507" s="59"/>
      <c r="HZ507" s="59"/>
    </row>
    <row r="508" spans="1:234" ht="10.5" customHeight="1">
      <c r="A508" s="467"/>
      <c r="B508" s="468"/>
      <c r="C508" s="294"/>
      <c r="D508" s="286">
        <v>50</v>
      </c>
      <c r="E508" s="97"/>
      <c r="F508" s="87"/>
      <c r="G508" s="87"/>
      <c r="H508" s="87"/>
      <c r="I508" s="87"/>
      <c r="J508" s="100"/>
      <c r="K508" s="89"/>
      <c r="L508" s="90">
        <v>9</v>
      </c>
      <c r="M508" s="91" t="s">
        <v>97</v>
      </c>
      <c r="N508" s="92">
        <v>18</v>
      </c>
      <c r="O508" s="212" t="s">
        <v>246</v>
      </c>
      <c r="P508" s="222"/>
      <c r="Q508" s="319"/>
      <c r="R508" s="93"/>
      <c r="S508" s="93"/>
      <c r="T508" s="94"/>
      <c r="U508" s="94"/>
      <c r="V508" s="90"/>
      <c r="W508" s="89"/>
      <c r="X508" s="92"/>
      <c r="Y508" s="182"/>
      <c r="Z508" s="184"/>
      <c r="AA508" s="309"/>
      <c r="AB508" s="443"/>
      <c r="AC508" s="444"/>
      <c r="AD508" s="444"/>
      <c r="AE508" s="444"/>
      <c r="AF508" s="444"/>
      <c r="AG508" s="444"/>
      <c r="AH508" s="444"/>
      <c r="AI508" s="309">
        <v>50</v>
      </c>
      <c r="AJ508" s="90">
        <v>8</v>
      </c>
      <c r="AK508" s="182"/>
      <c r="AL508" s="184"/>
      <c r="AM508" s="349"/>
      <c r="AN508" s="349"/>
      <c r="AO508" s="306"/>
      <c r="AP508" s="350"/>
      <c r="AQ508" s="490"/>
      <c r="AR508" s="95"/>
      <c r="AS508" s="95"/>
      <c r="AT508" s="95"/>
      <c r="AU508" s="95"/>
      <c r="AV508" s="95"/>
      <c r="AW508" s="95"/>
      <c r="AX508" s="95"/>
      <c r="AY508" s="95"/>
      <c r="AZ508" s="95"/>
      <c r="BA508" s="95"/>
      <c r="BB508" s="95"/>
      <c r="BC508" s="95"/>
      <c r="BD508" s="95"/>
      <c r="BE508" s="95"/>
      <c r="BF508" s="95"/>
      <c r="BG508" s="95"/>
      <c r="BH508" s="95"/>
      <c r="BI508" s="95"/>
      <c r="BJ508" s="95"/>
      <c r="BK508" s="95"/>
      <c r="BL508" s="95"/>
      <c r="BM508" s="95"/>
      <c r="BN508" s="95"/>
      <c r="BO508" s="95"/>
      <c r="BP508" s="95"/>
      <c r="BQ508" s="95"/>
      <c r="BR508" s="95"/>
      <c r="BS508" s="95"/>
      <c r="BT508" s="95"/>
      <c r="BU508" s="95"/>
      <c r="BV508" s="95"/>
      <c r="BW508" s="95"/>
      <c r="BX508" s="95"/>
      <c r="BY508" s="95"/>
      <c r="BZ508" s="95"/>
      <c r="CA508" s="95"/>
      <c r="CB508" s="95"/>
      <c r="CC508" s="95"/>
      <c r="CD508" s="95"/>
      <c r="CE508" s="95"/>
      <c r="CF508" s="95"/>
      <c r="CG508" s="95"/>
      <c r="CH508" s="95"/>
      <c r="CI508" s="95"/>
      <c r="CJ508" s="95"/>
      <c r="CK508" s="95"/>
      <c r="CL508" s="95"/>
      <c r="CM508" s="95"/>
      <c r="CN508" s="95"/>
      <c r="CO508" s="95"/>
      <c r="CP508" s="95"/>
      <c r="CQ508" s="95"/>
      <c r="CR508" s="95"/>
      <c r="CS508" s="95"/>
      <c r="CT508" s="95"/>
      <c r="CU508" s="95"/>
      <c r="CV508" s="95"/>
      <c r="CW508" s="95"/>
      <c r="CX508" s="95"/>
      <c r="CY508" s="95"/>
      <c r="CZ508" s="95"/>
      <c r="DA508" s="95"/>
      <c r="DB508" s="95"/>
      <c r="DC508" s="95"/>
      <c r="DD508" s="95"/>
      <c r="DE508" s="95"/>
      <c r="DF508" s="95"/>
      <c r="DG508" s="95"/>
      <c r="DH508" s="95"/>
      <c r="DI508" s="95"/>
      <c r="DJ508" s="95"/>
      <c r="DK508" s="95"/>
      <c r="DL508" s="95"/>
      <c r="DM508" s="95"/>
      <c r="DN508" s="95"/>
      <c r="DO508" s="95"/>
      <c r="DP508" s="95"/>
      <c r="DQ508" s="95"/>
      <c r="DR508" s="95"/>
      <c r="DS508" s="95"/>
      <c r="DT508" s="95"/>
      <c r="DU508" s="95"/>
      <c r="DV508" s="95"/>
      <c r="DW508" s="95"/>
      <c r="DX508" s="95"/>
      <c r="DY508" s="95"/>
      <c r="DZ508" s="95"/>
      <c r="EA508" s="95"/>
      <c r="EB508" s="95"/>
      <c r="EC508" s="95"/>
      <c r="ED508" s="95"/>
      <c r="EE508" s="95"/>
      <c r="EF508" s="95"/>
      <c r="EG508" s="95"/>
      <c r="EH508" s="95"/>
      <c r="EI508" s="95"/>
      <c r="EJ508" s="95"/>
      <c r="EK508" s="95"/>
      <c r="EL508" s="95"/>
      <c r="EM508" s="95"/>
      <c r="EN508" s="95"/>
      <c r="EO508" s="95"/>
      <c r="EP508" s="95"/>
      <c r="EQ508" s="95"/>
      <c r="ER508" s="95"/>
      <c r="ES508" s="95"/>
      <c r="ET508" s="95"/>
      <c r="EU508" s="95"/>
      <c r="EV508" s="95"/>
      <c r="EW508" s="95"/>
      <c r="EX508" s="95"/>
      <c r="EY508" s="95"/>
      <c r="EZ508" s="95"/>
      <c r="FA508" s="95"/>
      <c r="FB508" s="95"/>
      <c r="FC508" s="95"/>
      <c r="FD508" s="95"/>
      <c r="FE508" s="95"/>
      <c r="FF508" s="95"/>
      <c r="FG508" s="95"/>
      <c r="FH508" s="95"/>
      <c r="FI508" s="95"/>
      <c r="FJ508" s="95"/>
      <c r="FK508" s="95"/>
      <c r="FL508" s="95"/>
      <c r="FM508" s="95"/>
      <c r="FN508" s="95"/>
      <c r="FO508" s="95"/>
      <c r="FP508" s="95"/>
      <c r="FQ508" s="95"/>
      <c r="FR508" s="95"/>
      <c r="FS508" s="95"/>
      <c r="FT508" s="95"/>
      <c r="FU508" s="95"/>
      <c r="FV508" s="95"/>
      <c r="FW508" s="95"/>
      <c r="FX508" s="95"/>
      <c r="FY508" s="95"/>
      <c r="FZ508" s="95"/>
      <c r="GA508" s="95"/>
      <c r="GB508" s="95"/>
      <c r="GC508" s="95"/>
      <c r="GD508" s="95"/>
      <c r="GE508" s="95"/>
      <c r="GF508" s="95"/>
      <c r="GG508" s="95"/>
      <c r="GH508" s="95"/>
      <c r="GI508" s="95"/>
      <c r="GJ508" s="95"/>
      <c r="GK508" s="95"/>
      <c r="GL508" s="95"/>
      <c r="GM508" s="95"/>
      <c r="GN508" s="95"/>
      <c r="GO508" s="95"/>
      <c r="GP508" s="95"/>
      <c r="GQ508" s="95"/>
      <c r="GR508" s="95"/>
      <c r="GS508" s="95"/>
      <c r="GT508" s="95"/>
      <c r="GU508" s="95"/>
      <c r="GV508" s="95"/>
      <c r="GW508" s="95"/>
      <c r="GX508" s="95"/>
      <c r="GY508" s="95"/>
      <c r="GZ508" s="95"/>
      <c r="HA508" s="95"/>
      <c r="HB508" s="95"/>
      <c r="HC508" s="95"/>
      <c r="HD508" s="95"/>
      <c r="HE508" s="95"/>
      <c r="HF508" s="95"/>
      <c r="HG508" s="95"/>
      <c r="HH508" s="95"/>
      <c r="HI508" s="95"/>
      <c r="HJ508" s="95"/>
      <c r="HK508" s="95"/>
      <c r="HL508" s="95"/>
      <c r="HM508" s="95"/>
      <c r="HN508" s="95"/>
      <c r="HO508" s="95"/>
      <c r="HP508" s="95"/>
      <c r="HQ508" s="95"/>
      <c r="HR508" s="95"/>
      <c r="HS508" s="95"/>
      <c r="HT508" s="95"/>
      <c r="HU508" s="95"/>
      <c r="HV508" s="95"/>
      <c r="HW508" s="95"/>
      <c r="HX508" s="95"/>
      <c r="HY508" s="95"/>
      <c r="HZ508" s="95"/>
    </row>
    <row r="509" spans="1:234" s="95" customFormat="1" ht="10.5" customHeight="1">
      <c r="A509" s="463" t="s">
        <v>63</v>
      </c>
      <c r="B509" s="465">
        <f>B507+1</f>
        <v>38878</v>
      </c>
      <c r="C509" s="293">
        <f>SUM(D509:J510)</f>
        <v>30</v>
      </c>
      <c r="D509" s="284"/>
      <c r="E509" s="80"/>
      <c r="F509" s="80"/>
      <c r="G509" s="80"/>
      <c r="H509" s="80"/>
      <c r="I509" s="80"/>
      <c r="J509" s="81"/>
      <c r="K509" s="28"/>
      <c r="L509" s="30"/>
      <c r="M509" s="82"/>
      <c r="N509" s="83"/>
      <c r="O509" s="211"/>
      <c r="P509" s="221"/>
      <c r="Q509" s="318">
        <f>SUM(R509:R510,T509:T510)+SUM(S509:S510)*1.5+SUM(U509:U510)/3+SUM(V509:V510)*0.6</f>
        <v>6</v>
      </c>
      <c r="R509" s="70"/>
      <c r="S509" s="70"/>
      <c r="T509" s="29"/>
      <c r="U509" s="29"/>
      <c r="V509" s="30"/>
      <c r="W509" s="28"/>
      <c r="X509" s="83"/>
      <c r="Y509" s="140"/>
      <c r="Z509" s="185"/>
      <c r="AA509" s="34"/>
      <c r="AB509" s="32"/>
      <c r="AC509" s="33"/>
      <c r="AD509" s="33"/>
      <c r="AE509" s="33"/>
      <c r="AF509" s="33"/>
      <c r="AG509" s="33"/>
      <c r="AH509" s="33"/>
      <c r="AI509" s="34"/>
      <c r="AJ509" s="30"/>
      <c r="AK509" s="140">
        <v>51</v>
      </c>
      <c r="AL509" s="185">
        <v>67</v>
      </c>
      <c r="AM509" s="33">
        <v>63</v>
      </c>
      <c r="AN509" s="33">
        <v>62</v>
      </c>
      <c r="AO509" s="34">
        <f>AN509-AK509</f>
        <v>11</v>
      </c>
      <c r="AP509" s="352"/>
      <c r="AQ509" s="491" t="s">
        <v>248</v>
      </c>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c r="DK509" s="59"/>
      <c r="DL509" s="59"/>
      <c r="DM509" s="59"/>
      <c r="DN509" s="59"/>
      <c r="DO509" s="59"/>
      <c r="DP509" s="59"/>
      <c r="DQ509" s="59"/>
      <c r="DR509" s="59"/>
      <c r="DS509" s="59"/>
      <c r="DT509" s="59"/>
      <c r="DU509" s="59"/>
      <c r="DV509" s="59"/>
      <c r="DW509" s="59"/>
      <c r="DX509" s="59"/>
      <c r="DY509" s="59"/>
      <c r="DZ509" s="59"/>
      <c r="EA509" s="59"/>
      <c r="EB509" s="59"/>
      <c r="EC509" s="59"/>
      <c r="ED509" s="59"/>
      <c r="EE509" s="59"/>
      <c r="EF509" s="59"/>
      <c r="EG509" s="59"/>
      <c r="EH509" s="59"/>
      <c r="EI509" s="59"/>
      <c r="EJ509" s="59"/>
      <c r="EK509" s="59"/>
      <c r="EL509" s="59"/>
      <c r="EM509" s="59"/>
      <c r="EN509" s="59"/>
      <c r="EO509" s="59"/>
      <c r="EP509" s="59"/>
      <c r="EQ509" s="59"/>
      <c r="ER509" s="59"/>
      <c r="ES509" s="59"/>
      <c r="ET509" s="59"/>
      <c r="EU509" s="59"/>
      <c r="EV509" s="59"/>
      <c r="EW509" s="59"/>
      <c r="EX509" s="59"/>
      <c r="EY509" s="59"/>
      <c r="EZ509" s="59"/>
      <c r="FA509" s="59"/>
      <c r="FB509" s="59"/>
      <c r="FC509" s="59"/>
      <c r="FD509" s="59"/>
      <c r="FE509" s="59"/>
      <c r="FF509" s="59"/>
      <c r="FG509" s="59"/>
      <c r="FH509" s="59"/>
      <c r="FI509" s="59"/>
      <c r="FJ509" s="59"/>
      <c r="FK509" s="59"/>
      <c r="FL509" s="59"/>
      <c r="FM509" s="59"/>
      <c r="FN509" s="59"/>
      <c r="FO509" s="59"/>
      <c r="FP509" s="59"/>
      <c r="FQ509" s="59"/>
      <c r="FR509" s="59"/>
      <c r="FS509" s="59"/>
      <c r="FT509" s="59"/>
      <c r="FU509" s="59"/>
      <c r="FV509" s="59"/>
      <c r="FW509" s="59"/>
      <c r="FX509" s="59"/>
      <c r="FY509" s="59"/>
      <c r="FZ509" s="59"/>
      <c r="GA509" s="59"/>
      <c r="GB509" s="59"/>
      <c r="GC509" s="59"/>
      <c r="GD509" s="59"/>
      <c r="GE509" s="59"/>
      <c r="GF509" s="59"/>
      <c r="GG509" s="59"/>
      <c r="GH509" s="59"/>
      <c r="GI509" s="59"/>
      <c r="GJ509" s="59"/>
      <c r="GK509" s="59"/>
      <c r="GL509" s="59"/>
      <c r="GM509" s="59"/>
      <c r="GN509" s="59"/>
      <c r="GO509" s="59"/>
      <c r="GP509" s="59"/>
      <c r="GQ509" s="59"/>
      <c r="GR509" s="59"/>
      <c r="GS509" s="59"/>
      <c r="GT509" s="59"/>
      <c r="GU509" s="59"/>
      <c r="GV509" s="59"/>
      <c r="GW509" s="59"/>
      <c r="GX509" s="59"/>
      <c r="GY509" s="59"/>
      <c r="GZ509" s="59"/>
      <c r="HA509" s="59"/>
      <c r="HB509" s="59"/>
      <c r="HC509" s="59"/>
      <c r="HD509" s="59"/>
      <c r="HE509" s="59"/>
      <c r="HF509" s="59"/>
      <c r="HG509" s="59"/>
      <c r="HH509" s="59"/>
      <c r="HI509" s="59"/>
      <c r="HJ509" s="59"/>
      <c r="HK509" s="59"/>
      <c r="HL509" s="59"/>
      <c r="HM509" s="59"/>
      <c r="HN509" s="59"/>
      <c r="HO509" s="59"/>
      <c r="HP509" s="59"/>
      <c r="HQ509" s="59"/>
      <c r="HR509" s="59"/>
      <c r="HS509" s="59"/>
      <c r="HT509" s="59"/>
      <c r="HU509" s="59"/>
      <c r="HV509" s="59"/>
      <c r="HW509" s="59"/>
      <c r="HX509" s="59"/>
      <c r="HY509" s="59"/>
      <c r="HZ509" s="59"/>
    </row>
    <row r="510" spans="1:234" ht="10.5" customHeight="1">
      <c r="A510" s="467"/>
      <c r="B510" s="468"/>
      <c r="C510" s="294"/>
      <c r="D510" s="283">
        <v>30</v>
      </c>
      <c r="E510" s="87"/>
      <c r="F510" s="87"/>
      <c r="G510" s="87"/>
      <c r="H510" s="87"/>
      <c r="I510" s="87"/>
      <c r="J510" s="88"/>
      <c r="K510" s="89" t="s">
        <v>31</v>
      </c>
      <c r="L510" s="90">
        <v>9</v>
      </c>
      <c r="M510" s="91" t="s">
        <v>70</v>
      </c>
      <c r="N510" s="92">
        <v>21</v>
      </c>
      <c r="O510" s="212" t="s">
        <v>29</v>
      </c>
      <c r="P510" s="222"/>
      <c r="Q510" s="319"/>
      <c r="R510" s="93"/>
      <c r="S510" s="93"/>
      <c r="T510" s="94">
        <v>6</v>
      </c>
      <c r="U510" s="94"/>
      <c r="V510" s="90"/>
      <c r="W510" s="89">
        <v>122</v>
      </c>
      <c r="X510" s="92"/>
      <c r="Y510" s="182"/>
      <c r="Z510" s="184"/>
      <c r="AA510" s="306"/>
      <c r="AB510" s="442">
        <v>30</v>
      </c>
      <c r="AC510" s="349"/>
      <c r="AD510" s="349"/>
      <c r="AE510" s="349"/>
      <c r="AF510" s="349"/>
      <c r="AG510" s="349"/>
      <c r="AH510" s="349"/>
      <c r="AI510" s="306"/>
      <c r="AJ510" s="90">
        <v>8</v>
      </c>
      <c r="AK510" s="183"/>
      <c r="AL510" s="184"/>
      <c r="AM510" s="349"/>
      <c r="AN510" s="349"/>
      <c r="AO510" s="306"/>
      <c r="AP510" s="350"/>
      <c r="AQ510" s="490"/>
      <c r="AR510" s="95"/>
      <c r="AS510" s="95"/>
      <c r="AT510" s="95"/>
      <c r="AU510" s="95"/>
      <c r="AV510" s="95"/>
      <c r="AW510" s="95"/>
      <c r="AX510" s="95"/>
      <c r="AY510" s="95"/>
      <c r="AZ510" s="95"/>
      <c r="BA510" s="95"/>
      <c r="BB510" s="95"/>
      <c r="BC510" s="95"/>
      <c r="BD510" s="95"/>
      <c r="BE510" s="95"/>
      <c r="BF510" s="95"/>
      <c r="BG510" s="95"/>
      <c r="BH510" s="95"/>
      <c r="BI510" s="95"/>
      <c r="BJ510" s="95"/>
      <c r="BK510" s="95"/>
      <c r="BL510" s="95"/>
      <c r="BM510" s="95"/>
      <c r="BN510" s="95"/>
      <c r="BO510" s="95"/>
      <c r="BP510" s="95"/>
      <c r="BQ510" s="95"/>
      <c r="BR510" s="95"/>
      <c r="BS510" s="95"/>
      <c r="BT510" s="95"/>
      <c r="BU510" s="95"/>
      <c r="BV510" s="95"/>
      <c r="BW510" s="95"/>
      <c r="BX510" s="95"/>
      <c r="BY510" s="95"/>
      <c r="BZ510" s="95"/>
      <c r="CA510" s="95"/>
      <c r="CB510" s="95"/>
      <c r="CC510" s="95"/>
      <c r="CD510" s="95"/>
      <c r="CE510" s="95"/>
      <c r="CF510" s="95"/>
      <c r="CG510" s="95"/>
      <c r="CH510" s="95"/>
      <c r="CI510" s="95"/>
      <c r="CJ510" s="95"/>
      <c r="CK510" s="95"/>
      <c r="CL510" s="95"/>
      <c r="CM510" s="95"/>
      <c r="CN510" s="95"/>
      <c r="CO510" s="95"/>
      <c r="CP510" s="95"/>
      <c r="CQ510" s="95"/>
      <c r="CR510" s="95"/>
      <c r="CS510" s="95"/>
      <c r="CT510" s="95"/>
      <c r="CU510" s="95"/>
      <c r="CV510" s="95"/>
      <c r="CW510" s="95"/>
      <c r="CX510" s="95"/>
      <c r="CY510" s="95"/>
      <c r="CZ510" s="95"/>
      <c r="DA510" s="95"/>
      <c r="DB510" s="95"/>
      <c r="DC510" s="95"/>
      <c r="DD510" s="95"/>
      <c r="DE510" s="95"/>
      <c r="DF510" s="95"/>
      <c r="DG510" s="95"/>
      <c r="DH510" s="95"/>
      <c r="DI510" s="95"/>
      <c r="DJ510" s="95"/>
      <c r="DK510" s="95"/>
      <c r="DL510" s="95"/>
      <c r="DM510" s="95"/>
      <c r="DN510" s="95"/>
      <c r="DO510" s="95"/>
      <c r="DP510" s="95"/>
      <c r="DQ510" s="95"/>
      <c r="DR510" s="95"/>
      <c r="DS510" s="95"/>
      <c r="DT510" s="95"/>
      <c r="DU510" s="95"/>
      <c r="DV510" s="95"/>
      <c r="DW510" s="95"/>
      <c r="DX510" s="95"/>
      <c r="DY510" s="95"/>
      <c r="DZ510" s="95"/>
      <c r="EA510" s="95"/>
      <c r="EB510" s="95"/>
      <c r="EC510" s="95"/>
      <c r="ED510" s="95"/>
      <c r="EE510" s="95"/>
      <c r="EF510" s="95"/>
      <c r="EG510" s="95"/>
      <c r="EH510" s="95"/>
      <c r="EI510" s="95"/>
      <c r="EJ510" s="95"/>
      <c r="EK510" s="95"/>
      <c r="EL510" s="95"/>
      <c r="EM510" s="95"/>
      <c r="EN510" s="95"/>
      <c r="EO510" s="95"/>
      <c r="EP510" s="95"/>
      <c r="EQ510" s="95"/>
      <c r="ER510" s="95"/>
      <c r="ES510" s="95"/>
      <c r="ET510" s="95"/>
      <c r="EU510" s="95"/>
      <c r="EV510" s="95"/>
      <c r="EW510" s="95"/>
      <c r="EX510" s="95"/>
      <c r="EY510" s="95"/>
      <c r="EZ510" s="95"/>
      <c r="FA510" s="95"/>
      <c r="FB510" s="95"/>
      <c r="FC510" s="95"/>
      <c r="FD510" s="95"/>
      <c r="FE510" s="95"/>
      <c r="FF510" s="95"/>
      <c r="FG510" s="95"/>
      <c r="FH510" s="95"/>
      <c r="FI510" s="95"/>
      <c r="FJ510" s="95"/>
      <c r="FK510" s="95"/>
      <c r="FL510" s="95"/>
      <c r="FM510" s="95"/>
      <c r="FN510" s="95"/>
      <c r="FO510" s="95"/>
      <c r="FP510" s="95"/>
      <c r="FQ510" s="95"/>
      <c r="FR510" s="95"/>
      <c r="FS510" s="95"/>
      <c r="FT510" s="95"/>
      <c r="FU510" s="95"/>
      <c r="FV510" s="95"/>
      <c r="FW510" s="95"/>
      <c r="FX510" s="95"/>
      <c r="FY510" s="95"/>
      <c r="FZ510" s="95"/>
      <c r="GA510" s="95"/>
      <c r="GB510" s="95"/>
      <c r="GC510" s="95"/>
      <c r="GD510" s="95"/>
      <c r="GE510" s="95"/>
      <c r="GF510" s="95"/>
      <c r="GG510" s="95"/>
      <c r="GH510" s="95"/>
      <c r="GI510" s="95"/>
      <c r="GJ510" s="95"/>
      <c r="GK510" s="95"/>
      <c r="GL510" s="95"/>
      <c r="GM510" s="95"/>
      <c r="GN510" s="95"/>
      <c r="GO510" s="95"/>
      <c r="GP510" s="95"/>
      <c r="GQ510" s="95"/>
      <c r="GR510" s="95"/>
      <c r="GS510" s="95"/>
      <c r="GT510" s="95"/>
      <c r="GU510" s="95"/>
      <c r="GV510" s="95"/>
      <c r="GW510" s="95"/>
      <c r="GX510" s="95"/>
      <c r="GY510" s="95"/>
      <c r="GZ510" s="95"/>
      <c r="HA510" s="95"/>
      <c r="HB510" s="95"/>
      <c r="HC510" s="95"/>
      <c r="HD510" s="95"/>
      <c r="HE510" s="95"/>
      <c r="HF510" s="95"/>
      <c r="HG510" s="95"/>
      <c r="HH510" s="95"/>
      <c r="HI510" s="95"/>
      <c r="HJ510" s="95"/>
      <c r="HK510" s="95"/>
      <c r="HL510" s="95"/>
      <c r="HM510" s="95"/>
      <c r="HN510" s="95"/>
      <c r="HO510" s="95"/>
      <c r="HP510" s="95"/>
      <c r="HQ510" s="95"/>
      <c r="HR510" s="95"/>
      <c r="HS510" s="95"/>
      <c r="HT510" s="95"/>
      <c r="HU510" s="95"/>
      <c r="HV510" s="95"/>
      <c r="HW510" s="95"/>
      <c r="HX510" s="95"/>
      <c r="HY510" s="95"/>
      <c r="HZ510" s="95"/>
    </row>
    <row r="511" spans="1:234" s="95" customFormat="1" ht="10.5" customHeight="1">
      <c r="A511" s="463" t="s">
        <v>64</v>
      </c>
      <c r="B511" s="465">
        <f>B509+1</f>
        <v>38879</v>
      </c>
      <c r="C511" s="293">
        <f>SUM(D511:J512)</f>
        <v>131</v>
      </c>
      <c r="D511" s="285">
        <v>35</v>
      </c>
      <c r="E511" s="96">
        <v>10</v>
      </c>
      <c r="F511" s="80">
        <v>42</v>
      </c>
      <c r="G511" s="80">
        <v>4</v>
      </c>
      <c r="H511" s="80"/>
      <c r="I511" s="80"/>
      <c r="J511" s="98"/>
      <c r="K511" s="28" t="s">
        <v>260</v>
      </c>
      <c r="L511" s="99">
        <v>9</v>
      </c>
      <c r="M511" s="82" t="s">
        <v>100</v>
      </c>
      <c r="N511" s="83">
        <v>11</v>
      </c>
      <c r="O511" s="213" t="s">
        <v>249</v>
      </c>
      <c r="P511" s="221"/>
      <c r="Q511" s="320">
        <f>SUM(R511:R512,T511:T512)+SUM(S511:S512)*1.5+SUM(U511:U512)/3+SUM(V511:V512)*0.6</f>
        <v>26</v>
      </c>
      <c r="R511" s="70"/>
      <c r="S511" s="70">
        <v>8</v>
      </c>
      <c r="T511" s="29">
        <v>6</v>
      </c>
      <c r="U511" s="29"/>
      <c r="V511" s="30"/>
      <c r="W511" s="28">
        <v>163</v>
      </c>
      <c r="X511" s="83">
        <v>174</v>
      </c>
      <c r="Y511" s="140"/>
      <c r="Z511" s="185"/>
      <c r="AA511" s="34">
        <v>7.6</v>
      </c>
      <c r="AB511" s="32">
        <v>35</v>
      </c>
      <c r="AC511" s="33">
        <v>56</v>
      </c>
      <c r="AD511" s="33"/>
      <c r="AE511" s="33"/>
      <c r="AF511" s="33"/>
      <c r="AG511" s="33"/>
      <c r="AH511" s="33"/>
      <c r="AI511" s="34"/>
      <c r="AJ511" s="30"/>
      <c r="AK511" s="140">
        <v>47</v>
      </c>
      <c r="AL511" s="185">
        <v>63</v>
      </c>
      <c r="AM511" s="33">
        <v>52</v>
      </c>
      <c r="AN511" s="351">
        <v>57</v>
      </c>
      <c r="AO511" s="34">
        <f>AN511-AK511</f>
        <v>10</v>
      </c>
      <c r="AP511" s="352"/>
      <c r="AQ511" s="491" t="s">
        <v>646</v>
      </c>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c r="BO511" s="59"/>
      <c r="BP511" s="59"/>
      <c r="BQ511" s="59"/>
      <c r="BR511" s="59"/>
      <c r="BS511" s="59"/>
      <c r="BT511" s="59"/>
      <c r="BU511" s="59"/>
      <c r="BV511" s="59"/>
      <c r="BW511" s="59"/>
      <c r="BX511" s="59"/>
      <c r="BY511" s="59"/>
      <c r="BZ511" s="59"/>
      <c r="CA511" s="59"/>
      <c r="CB511" s="59"/>
      <c r="CC511" s="59"/>
      <c r="CD511" s="59"/>
      <c r="CE511" s="59"/>
      <c r="CF511" s="59"/>
      <c r="CG511" s="59"/>
      <c r="CH511" s="59"/>
      <c r="CI511" s="59"/>
      <c r="CJ511" s="59"/>
      <c r="CK511" s="59"/>
      <c r="CL511" s="59"/>
      <c r="CM511" s="59"/>
      <c r="CN511" s="59"/>
      <c r="CO511" s="59"/>
      <c r="CP511" s="59"/>
      <c r="CQ511" s="59"/>
      <c r="CR511" s="59"/>
      <c r="CS511" s="59"/>
      <c r="CT511" s="59"/>
      <c r="CU511" s="59"/>
      <c r="CV511" s="59"/>
      <c r="CW511" s="59"/>
      <c r="CX511" s="59"/>
      <c r="CY511" s="59"/>
      <c r="CZ511" s="59"/>
      <c r="DA511" s="59"/>
      <c r="DB511" s="59"/>
      <c r="DC511" s="59"/>
      <c r="DD511" s="59"/>
      <c r="DE511" s="59"/>
      <c r="DF511" s="59"/>
      <c r="DG511" s="59"/>
      <c r="DH511" s="59"/>
      <c r="DI511" s="59"/>
      <c r="DJ511" s="59"/>
      <c r="DK511" s="59"/>
      <c r="DL511" s="59"/>
      <c r="DM511" s="59"/>
      <c r="DN511" s="59"/>
      <c r="DO511" s="59"/>
      <c r="DP511" s="59"/>
      <c r="DQ511" s="59"/>
      <c r="DR511" s="59"/>
      <c r="DS511" s="59"/>
      <c r="DT511" s="59"/>
      <c r="DU511" s="59"/>
      <c r="DV511" s="59"/>
      <c r="DW511" s="59"/>
      <c r="DX511" s="59"/>
      <c r="DY511" s="59"/>
      <c r="DZ511" s="59"/>
      <c r="EA511" s="59"/>
      <c r="EB511" s="59"/>
      <c r="EC511" s="59"/>
      <c r="ED511" s="59"/>
      <c r="EE511" s="59"/>
      <c r="EF511" s="59"/>
      <c r="EG511" s="59"/>
      <c r="EH511" s="59"/>
      <c r="EI511" s="59"/>
      <c r="EJ511" s="59"/>
      <c r="EK511" s="59"/>
      <c r="EL511" s="59"/>
      <c r="EM511" s="59"/>
      <c r="EN511" s="59"/>
      <c r="EO511" s="59"/>
      <c r="EP511" s="59"/>
      <c r="EQ511" s="59"/>
      <c r="ER511" s="59"/>
      <c r="ES511" s="59"/>
      <c r="ET511" s="59"/>
      <c r="EU511" s="59"/>
      <c r="EV511" s="59"/>
      <c r="EW511" s="59"/>
      <c r="EX511" s="59"/>
      <c r="EY511" s="59"/>
      <c r="EZ511" s="59"/>
      <c r="FA511" s="59"/>
      <c r="FB511" s="59"/>
      <c r="FC511" s="59"/>
      <c r="FD511" s="59"/>
      <c r="FE511" s="59"/>
      <c r="FF511" s="59"/>
      <c r="FG511" s="59"/>
      <c r="FH511" s="59"/>
      <c r="FI511" s="59"/>
      <c r="FJ511" s="59"/>
      <c r="FK511" s="59"/>
      <c r="FL511" s="59"/>
      <c r="FM511" s="59"/>
      <c r="FN511" s="59"/>
      <c r="FO511" s="59"/>
      <c r="FP511" s="59"/>
      <c r="FQ511" s="59"/>
      <c r="FR511" s="59"/>
      <c r="FS511" s="59"/>
      <c r="FT511" s="59"/>
      <c r="FU511" s="59"/>
      <c r="FV511" s="59"/>
      <c r="FW511" s="59"/>
      <c r="FX511" s="59"/>
      <c r="FY511" s="59"/>
      <c r="FZ511" s="59"/>
      <c r="GA511" s="59"/>
      <c r="GB511" s="59"/>
      <c r="GC511" s="59"/>
      <c r="GD511" s="59"/>
      <c r="GE511" s="59"/>
      <c r="GF511" s="59"/>
      <c r="GG511" s="59"/>
      <c r="GH511" s="59"/>
      <c r="GI511" s="59"/>
      <c r="GJ511" s="59"/>
      <c r="GK511" s="59"/>
      <c r="GL511" s="59"/>
      <c r="GM511" s="59"/>
      <c r="GN511" s="59"/>
      <c r="GO511" s="59"/>
      <c r="GP511" s="59"/>
      <c r="GQ511" s="59"/>
      <c r="GR511" s="59"/>
      <c r="GS511" s="59"/>
      <c r="GT511" s="59"/>
      <c r="GU511" s="59"/>
      <c r="GV511" s="59"/>
      <c r="GW511" s="59"/>
      <c r="GX511" s="59"/>
      <c r="GY511" s="59"/>
      <c r="GZ511" s="59"/>
      <c r="HA511" s="59"/>
      <c r="HB511" s="59"/>
      <c r="HC511" s="59"/>
      <c r="HD511" s="59"/>
      <c r="HE511" s="59"/>
      <c r="HF511" s="59"/>
      <c r="HG511" s="59"/>
      <c r="HH511" s="59"/>
      <c r="HI511" s="59"/>
      <c r="HJ511" s="59"/>
      <c r="HK511" s="59"/>
      <c r="HL511" s="59"/>
      <c r="HM511" s="59"/>
      <c r="HN511" s="59"/>
      <c r="HO511" s="59"/>
      <c r="HP511" s="59"/>
      <c r="HQ511" s="59"/>
      <c r="HR511" s="59"/>
      <c r="HS511" s="59"/>
      <c r="HT511" s="59"/>
      <c r="HU511" s="59"/>
      <c r="HV511" s="59"/>
      <c r="HW511" s="59"/>
      <c r="HX511" s="59"/>
      <c r="HY511" s="59"/>
      <c r="HZ511" s="59"/>
    </row>
    <row r="512" spans="1:43" ht="10.5" customHeight="1" thickBot="1">
      <c r="A512" s="464"/>
      <c r="B512" s="466"/>
      <c r="C512" s="296"/>
      <c r="D512" s="285">
        <v>40</v>
      </c>
      <c r="E512" s="96"/>
      <c r="J512" s="98"/>
      <c r="K512" s="28" t="s">
        <v>124</v>
      </c>
      <c r="L512" s="99">
        <v>9</v>
      </c>
      <c r="M512" s="82" t="s">
        <v>97</v>
      </c>
      <c r="N512" s="83">
        <v>19</v>
      </c>
      <c r="O512" s="211" t="s">
        <v>645</v>
      </c>
      <c r="Q512" s="318"/>
      <c r="S512" s="70">
        <v>4</v>
      </c>
      <c r="T512" s="29">
        <v>2</v>
      </c>
      <c r="W512" s="28">
        <v>125</v>
      </c>
      <c r="AA512" s="34">
        <v>4</v>
      </c>
      <c r="AB512" s="32">
        <v>8</v>
      </c>
      <c r="AC512" s="33">
        <v>32</v>
      </c>
      <c r="AJ512" s="30">
        <v>8</v>
      </c>
      <c r="AQ512" s="492"/>
    </row>
    <row r="513" spans="1:234" ht="10.5" customHeight="1" thickBot="1">
      <c r="A513" s="471">
        <f>IF(A497=52,1,A497+1)</f>
        <v>23</v>
      </c>
      <c r="B513" s="472"/>
      <c r="C513" s="299">
        <f>(C514/60-ROUNDDOWN(C514/60,0))/100*60+ROUNDDOWN(C514/60,0)</f>
        <v>13.16</v>
      </c>
      <c r="D513" s="300">
        <f>(D514/60-ROUNDDOWN(D514/60,0))/100*60+ROUNDDOWN(D514/60,0)</f>
        <v>11.19</v>
      </c>
      <c r="E513" s="301">
        <f aca="true" t="shared" si="157" ref="E513:J513">(E514/60-ROUNDDOWN(E514/60,0))/100*60+ROUNDDOWN(E514/60,0)</f>
        <v>0.37</v>
      </c>
      <c r="F513" s="301">
        <f t="shared" si="157"/>
        <v>0.56</v>
      </c>
      <c r="G513" s="301">
        <f t="shared" si="157"/>
        <v>0.14</v>
      </c>
      <c r="H513" s="301">
        <f t="shared" si="157"/>
        <v>0</v>
      </c>
      <c r="I513" s="301">
        <f t="shared" si="157"/>
        <v>0.09999999999999999</v>
      </c>
      <c r="J513" s="301">
        <f t="shared" si="157"/>
        <v>0</v>
      </c>
      <c r="K513" s="226"/>
      <c r="L513" s="227">
        <f>2*COUNTA(L499:L512)-COUNT(L499:L512)</f>
        <v>12</v>
      </c>
      <c r="M513" s="228"/>
      <c r="N513" s="229"/>
      <c r="O513" s="475"/>
      <c r="P513" s="476"/>
      <c r="Q513" s="321">
        <f aca="true" t="shared" si="158" ref="Q513:V513">SUM(Q499:Q512)</f>
        <v>126.5</v>
      </c>
      <c r="R513" s="230">
        <f t="shared" si="158"/>
        <v>14</v>
      </c>
      <c r="S513" s="230">
        <f t="shared" si="158"/>
        <v>27</v>
      </c>
      <c r="T513" s="230">
        <f t="shared" si="158"/>
        <v>72</v>
      </c>
      <c r="U513" s="230">
        <f t="shared" si="158"/>
        <v>0</v>
      </c>
      <c r="V513" s="230">
        <f t="shared" si="158"/>
        <v>0</v>
      </c>
      <c r="W513" s="226"/>
      <c r="X513" s="229"/>
      <c r="Y513" s="231"/>
      <c r="Z513" s="312">
        <f>COUNT(Z499:Z512)</f>
        <v>1</v>
      </c>
      <c r="AA513" s="313">
        <f>COUNT(AA499:AA512)</f>
        <v>4</v>
      </c>
      <c r="AB513" s="300">
        <f aca="true" t="shared" si="159" ref="AB513:AI513">(AB514/60-ROUNDDOWN(AB514/60,0))/100*60+ROUNDDOWN(AB514/60,0)</f>
        <v>6.25</v>
      </c>
      <c r="AC513" s="300">
        <f t="shared" si="159"/>
        <v>3.19</v>
      </c>
      <c r="AD513" s="300">
        <f t="shared" si="159"/>
        <v>0</v>
      </c>
      <c r="AE513" s="300">
        <f t="shared" si="159"/>
        <v>0</v>
      </c>
      <c r="AF513" s="300">
        <f t="shared" si="159"/>
        <v>0</v>
      </c>
      <c r="AG513" s="300">
        <f t="shared" si="159"/>
        <v>2.42</v>
      </c>
      <c r="AH513" s="300">
        <f t="shared" si="159"/>
        <v>0</v>
      </c>
      <c r="AI513" s="448">
        <f t="shared" si="159"/>
        <v>0.5</v>
      </c>
      <c r="AJ513" s="317">
        <f>IF(COUNT(AJ499:AJ512)=0,0,SUM(AJ499:AJ512)/COUNTA(AK501:AK512,AK515:AK516))</f>
        <v>7.857142857142857</v>
      </c>
      <c r="AK513" s="231">
        <f>IF(COUNT(AK499:AK512)=0,"",AVERAGE(AK499:AK512))</f>
        <v>49.666666666666664</v>
      </c>
      <c r="AL513" s="231">
        <f>IF(COUNT(AL499:AL512)=0,"",AVERAGE(AL499:AL512))</f>
        <v>69.16666666666667</v>
      </c>
      <c r="AM513" s="231">
        <f>IF(COUNT(AM499:AM512)=0,"",AVERAGE(AM499:AM512))</f>
        <v>65.16666666666667</v>
      </c>
      <c r="AN513" s="231">
        <f>IF(COUNT(AN499:AN512)=0,"",AVERAGE(AN499:AN512))</f>
        <v>64.66666666666667</v>
      </c>
      <c r="AO513" s="231">
        <f>IF(COUNT(AO499:AO512)=0,"",AVERAGE(AO499:AO512))</f>
        <v>15</v>
      </c>
      <c r="AP513" s="342">
        <f>SUM(AP499:AP512)</f>
        <v>0</v>
      </c>
      <c r="AQ513" s="367"/>
      <c r="AR513" s="232"/>
      <c r="AS513" s="232"/>
      <c r="AT513" s="232"/>
      <c r="AU513" s="232"/>
      <c r="AV513" s="232"/>
      <c r="AW513" s="232"/>
      <c r="AX513" s="232"/>
      <c r="AY513" s="232"/>
      <c r="AZ513" s="232"/>
      <c r="BA513" s="232"/>
      <c r="BB513" s="232"/>
      <c r="BC513" s="232"/>
      <c r="BD513" s="232"/>
      <c r="BE513" s="232"/>
      <c r="BF513" s="232"/>
      <c r="BG513" s="232"/>
      <c r="BH513" s="232"/>
      <c r="BI513" s="232"/>
      <c r="BJ513" s="232"/>
      <c r="BK513" s="232"/>
      <c r="BL513" s="232"/>
      <c r="BM513" s="232"/>
      <c r="BN513" s="232"/>
      <c r="BO513" s="232"/>
      <c r="BP513" s="232"/>
      <c r="BQ513" s="232"/>
      <c r="BR513" s="232"/>
      <c r="BS513" s="232"/>
      <c r="BT513" s="232"/>
      <c r="BU513" s="232"/>
      <c r="BV513" s="232"/>
      <c r="BW513" s="232"/>
      <c r="BX513" s="232"/>
      <c r="BY513" s="232"/>
      <c r="BZ513" s="232"/>
      <c r="CA513" s="232"/>
      <c r="CB513" s="232"/>
      <c r="CC513" s="232"/>
      <c r="CD513" s="232"/>
      <c r="CE513" s="232"/>
      <c r="CF513" s="232"/>
      <c r="CG513" s="232"/>
      <c r="CH513" s="232"/>
      <c r="CI513" s="232"/>
      <c r="CJ513" s="232"/>
      <c r="CK513" s="232"/>
      <c r="CL513" s="232"/>
      <c r="CM513" s="232"/>
      <c r="CN513" s="232"/>
      <c r="CO513" s="232"/>
      <c r="CP513" s="232"/>
      <c r="CQ513" s="232"/>
      <c r="CR513" s="232"/>
      <c r="CS513" s="232"/>
      <c r="CT513" s="232"/>
      <c r="CU513" s="232"/>
      <c r="CV513" s="232"/>
      <c r="CW513" s="232"/>
      <c r="CX513" s="232"/>
      <c r="CY513" s="232"/>
      <c r="CZ513" s="232"/>
      <c r="DA513" s="232"/>
      <c r="DB513" s="232"/>
      <c r="DC513" s="232"/>
      <c r="DD513" s="232"/>
      <c r="DE513" s="232"/>
      <c r="DF513" s="232"/>
      <c r="DG513" s="232"/>
      <c r="DH513" s="232"/>
      <c r="DI513" s="232"/>
      <c r="DJ513" s="232"/>
      <c r="DK513" s="232"/>
      <c r="DL513" s="232"/>
      <c r="DM513" s="232"/>
      <c r="DN513" s="232"/>
      <c r="DO513" s="232"/>
      <c r="DP513" s="232"/>
      <c r="DQ513" s="232"/>
      <c r="DR513" s="232"/>
      <c r="DS513" s="232"/>
      <c r="DT513" s="232"/>
      <c r="DU513" s="232"/>
      <c r="DV513" s="232"/>
      <c r="DW513" s="232"/>
      <c r="DX513" s="232"/>
      <c r="DY513" s="232"/>
      <c r="DZ513" s="232"/>
      <c r="EA513" s="232"/>
      <c r="EB513" s="232"/>
      <c r="EC513" s="232"/>
      <c r="ED513" s="232"/>
      <c r="EE513" s="232"/>
      <c r="EF513" s="232"/>
      <c r="EG513" s="232"/>
      <c r="EH513" s="232"/>
      <c r="EI513" s="232"/>
      <c r="EJ513" s="232"/>
      <c r="EK513" s="232"/>
      <c r="EL513" s="232"/>
      <c r="EM513" s="232"/>
      <c r="EN513" s="232"/>
      <c r="EO513" s="232"/>
      <c r="EP513" s="232"/>
      <c r="EQ513" s="232"/>
      <c r="ER513" s="232"/>
      <c r="ES513" s="232"/>
      <c r="ET513" s="232"/>
      <c r="EU513" s="232"/>
      <c r="EV513" s="232"/>
      <c r="EW513" s="232"/>
      <c r="EX513" s="232"/>
      <c r="EY513" s="232"/>
      <c r="EZ513" s="232"/>
      <c r="FA513" s="232"/>
      <c r="FB513" s="232"/>
      <c r="FC513" s="232"/>
      <c r="FD513" s="232"/>
      <c r="FE513" s="232"/>
      <c r="FF513" s="232"/>
      <c r="FG513" s="232"/>
      <c r="FH513" s="232"/>
      <c r="FI513" s="232"/>
      <c r="FJ513" s="232"/>
      <c r="FK513" s="232"/>
      <c r="FL513" s="232"/>
      <c r="FM513" s="232"/>
      <c r="FN513" s="232"/>
      <c r="FO513" s="232"/>
      <c r="FP513" s="232"/>
      <c r="FQ513" s="232"/>
      <c r="FR513" s="232"/>
      <c r="FS513" s="232"/>
      <c r="FT513" s="232"/>
      <c r="FU513" s="232"/>
      <c r="FV513" s="232"/>
      <c r="FW513" s="232"/>
      <c r="FX513" s="232"/>
      <c r="FY513" s="232"/>
      <c r="FZ513" s="232"/>
      <c r="GA513" s="232"/>
      <c r="GB513" s="232"/>
      <c r="GC513" s="232"/>
      <c r="GD513" s="232"/>
      <c r="GE513" s="232"/>
      <c r="GF513" s="232"/>
      <c r="GG513" s="232"/>
      <c r="GH513" s="232"/>
      <c r="GI513" s="232"/>
      <c r="GJ513" s="232"/>
      <c r="GK513" s="232"/>
      <c r="GL513" s="232"/>
      <c r="GM513" s="232"/>
      <c r="GN513" s="232"/>
      <c r="GO513" s="232"/>
      <c r="GP513" s="232"/>
      <c r="GQ513" s="232"/>
      <c r="GR513" s="232"/>
      <c r="GS513" s="232"/>
      <c r="GT513" s="232"/>
      <c r="GU513" s="232"/>
      <c r="GV513" s="232"/>
      <c r="GW513" s="232"/>
      <c r="GX513" s="232"/>
      <c r="GY513" s="232"/>
      <c r="GZ513" s="232"/>
      <c r="HA513" s="232"/>
      <c r="HB513" s="232"/>
      <c r="HC513" s="232"/>
      <c r="HD513" s="232"/>
      <c r="HE513" s="232"/>
      <c r="HF513" s="232"/>
      <c r="HG513" s="232"/>
      <c r="HH513" s="232"/>
      <c r="HI513" s="232"/>
      <c r="HJ513" s="232"/>
      <c r="HK513" s="232"/>
      <c r="HL513" s="232"/>
      <c r="HM513" s="232"/>
      <c r="HN513" s="232"/>
      <c r="HO513" s="232"/>
      <c r="HP513" s="232"/>
      <c r="HQ513" s="232"/>
      <c r="HR513" s="232"/>
      <c r="HS513" s="232"/>
      <c r="HT513" s="232"/>
      <c r="HU513" s="232"/>
      <c r="HV513" s="232"/>
      <c r="HW513" s="232"/>
      <c r="HX513" s="232"/>
      <c r="HY513" s="232"/>
      <c r="HZ513" s="232"/>
    </row>
    <row r="514" spans="1:234" s="232" customFormat="1" ht="10.5" customHeight="1" thickBot="1">
      <c r="A514" s="473"/>
      <c r="B514" s="474"/>
      <c r="C514" s="297">
        <f>SUM(C499:C512)</f>
        <v>796</v>
      </c>
      <c r="D514" s="288">
        <f>SUM(D499:D512)</f>
        <v>679</v>
      </c>
      <c r="E514" s="233">
        <f aca="true" t="shared" si="160" ref="E514:J514">SUM(E499:E512)</f>
        <v>37</v>
      </c>
      <c r="F514" s="233">
        <f t="shared" si="160"/>
        <v>56</v>
      </c>
      <c r="G514" s="233">
        <f t="shared" si="160"/>
        <v>14</v>
      </c>
      <c r="H514" s="233">
        <f t="shared" si="160"/>
        <v>0</v>
      </c>
      <c r="I514" s="233">
        <f t="shared" si="160"/>
        <v>10</v>
      </c>
      <c r="J514" s="233">
        <f t="shared" si="160"/>
        <v>0</v>
      </c>
      <c r="K514" s="234"/>
      <c r="L514" s="235"/>
      <c r="M514" s="236"/>
      <c r="N514" s="237"/>
      <c r="O514" s="477"/>
      <c r="P514" s="478"/>
      <c r="Q514" s="238">
        <f>IF(C514=0,"",Q513/C514*60)</f>
        <v>9.535175879396986</v>
      </c>
      <c r="R514" s="239"/>
      <c r="S514" s="239"/>
      <c r="T514" s="240"/>
      <c r="U514" s="240"/>
      <c r="V514" s="235"/>
      <c r="W514" s="234"/>
      <c r="X514" s="237"/>
      <c r="Y514" s="241"/>
      <c r="Z514" s="314">
        <f>SUM(Z499:Z512)</f>
        <v>3.2</v>
      </c>
      <c r="AA514" s="315">
        <f>SUM(AA499:AA512)</f>
        <v>23.5</v>
      </c>
      <c r="AB514" s="288">
        <f>SUM(AB499:AB512)</f>
        <v>385</v>
      </c>
      <c r="AC514" s="288">
        <f aca="true" t="shared" si="161" ref="AC514:AI514">SUM(AC499:AC512)</f>
        <v>199</v>
      </c>
      <c r="AD514" s="288">
        <f t="shared" si="161"/>
        <v>0</v>
      </c>
      <c r="AE514" s="288">
        <f t="shared" si="161"/>
        <v>0</v>
      </c>
      <c r="AF514" s="288">
        <f t="shared" si="161"/>
        <v>0</v>
      </c>
      <c r="AG514" s="288">
        <f t="shared" si="161"/>
        <v>162</v>
      </c>
      <c r="AH514" s="288">
        <f t="shared" si="161"/>
        <v>0</v>
      </c>
      <c r="AI514" s="449">
        <f t="shared" si="161"/>
        <v>50</v>
      </c>
      <c r="AJ514" s="235"/>
      <c r="AK514" s="241"/>
      <c r="AL514" s="314"/>
      <c r="AM514" s="343"/>
      <c r="AN514" s="343"/>
      <c r="AO514" s="315"/>
      <c r="AP514" s="344"/>
      <c r="AQ514" s="368"/>
      <c r="AR514" s="242"/>
      <c r="AS514" s="242"/>
      <c r="AT514" s="242"/>
      <c r="AU514" s="242"/>
      <c r="AV514" s="242"/>
      <c r="AW514" s="242"/>
      <c r="AX514" s="242"/>
      <c r="AY514" s="242"/>
      <c r="AZ514" s="242"/>
      <c r="BA514" s="242"/>
      <c r="BB514" s="242"/>
      <c r="BC514" s="242"/>
      <c r="BD514" s="242"/>
      <c r="BE514" s="242"/>
      <c r="BF514" s="242"/>
      <c r="BG514" s="242"/>
      <c r="BH514" s="242"/>
      <c r="BI514" s="242"/>
      <c r="BJ514" s="242"/>
      <c r="BK514" s="242"/>
      <c r="BL514" s="242"/>
      <c r="BM514" s="242"/>
      <c r="BN514" s="242"/>
      <c r="BO514" s="242"/>
      <c r="BP514" s="242"/>
      <c r="BQ514" s="242"/>
      <c r="BR514" s="242"/>
      <c r="BS514" s="242"/>
      <c r="BT514" s="242"/>
      <c r="BU514" s="242"/>
      <c r="BV514" s="242"/>
      <c r="BW514" s="242"/>
      <c r="BX514" s="242"/>
      <c r="BY514" s="242"/>
      <c r="BZ514" s="242"/>
      <c r="CA514" s="242"/>
      <c r="CB514" s="242"/>
      <c r="CC514" s="242"/>
      <c r="CD514" s="242"/>
      <c r="CE514" s="242"/>
      <c r="CF514" s="242"/>
      <c r="CG514" s="242"/>
      <c r="CH514" s="242"/>
      <c r="CI514" s="242"/>
      <c r="CJ514" s="242"/>
      <c r="CK514" s="242"/>
      <c r="CL514" s="242"/>
      <c r="CM514" s="242"/>
      <c r="CN514" s="242"/>
      <c r="CO514" s="242"/>
      <c r="CP514" s="242"/>
      <c r="CQ514" s="242"/>
      <c r="CR514" s="242"/>
      <c r="CS514" s="242"/>
      <c r="CT514" s="242"/>
      <c r="CU514" s="242"/>
      <c r="CV514" s="242"/>
      <c r="CW514" s="242"/>
      <c r="CX514" s="242"/>
      <c r="CY514" s="242"/>
      <c r="CZ514" s="242"/>
      <c r="DA514" s="242"/>
      <c r="DB514" s="242"/>
      <c r="DC514" s="242"/>
      <c r="DD514" s="242"/>
      <c r="DE514" s="242"/>
      <c r="DF514" s="242"/>
      <c r="DG514" s="242"/>
      <c r="DH514" s="242"/>
      <c r="DI514" s="242"/>
      <c r="DJ514" s="242"/>
      <c r="DK514" s="242"/>
      <c r="DL514" s="242"/>
      <c r="DM514" s="242"/>
      <c r="DN514" s="242"/>
      <c r="DO514" s="242"/>
      <c r="DP514" s="242"/>
      <c r="DQ514" s="242"/>
      <c r="DR514" s="242"/>
      <c r="DS514" s="242"/>
      <c r="DT514" s="242"/>
      <c r="DU514" s="242"/>
      <c r="DV514" s="242"/>
      <c r="DW514" s="242"/>
      <c r="DX514" s="242"/>
      <c r="DY514" s="242"/>
      <c r="DZ514" s="242"/>
      <c r="EA514" s="242"/>
      <c r="EB514" s="242"/>
      <c r="EC514" s="242"/>
      <c r="ED514" s="242"/>
      <c r="EE514" s="242"/>
      <c r="EF514" s="242"/>
      <c r="EG514" s="242"/>
      <c r="EH514" s="242"/>
      <c r="EI514" s="242"/>
      <c r="EJ514" s="242"/>
      <c r="EK514" s="242"/>
      <c r="EL514" s="242"/>
      <c r="EM514" s="242"/>
      <c r="EN514" s="242"/>
      <c r="EO514" s="242"/>
      <c r="EP514" s="242"/>
      <c r="EQ514" s="242"/>
      <c r="ER514" s="242"/>
      <c r="ES514" s="242"/>
      <c r="ET514" s="242"/>
      <c r="EU514" s="242"/>
      <c r="EV514" s="242"/>
      <c r="EW514" s="242"/>
      <c r="EX514" s="242"/>
      <c r="EY514" s="242"/>
      <c r="EZ514" s="242"/>
      <c r="FA514" s="242"/>
      <c r="FB514" s="242"/>
      <c r="FC514" s="242"/>
      <c r="FD514" s="242"/>
      <c r="FE514" s="242"/>
      <c r="FF514" s="242"/>
      <c r="FG514" s="242"/>
      <c r="FH514" s="242"/>
      <c r="FI514" s="242"/>
      <c r="FJ514" s="242"/>
      <c r="FK514" s="242"/>
      <c r="FL514" s="242"/>
      <c r="FM514" s="242"/>
      <c r="FN514" s="242"/>
      <c r="FO514" s="242"/>
      <c r="FP514" s="242"/>
      <c r="FQ514" s="242"/>
      <c r="FR514" s="242"/>
      <c r="FS514" s="242"/>
      <c r="FT514" s="242"/>
      <c r="FU514" s="242"/>
      <c r="FV514" s="242"/>
      <c r="FW514" s="242"/>
      <c r="FX514" s="242"/>
      <c r="FY514" s="242"/>
      <c r="FZ514" s="242"/>
      <c r="GA514" s="242"/>
      <c r="GB514" s="242"/>
      <c r="GC514" s="242"/>
      <c r="GD514" s="242"/>
      <c r="GE514" s="242"/>
      <c r="GF514" s="242"/>
      <c r="GG514" s="242"/>
      <c r="GH514" s="242"/>
      <c r="GI514" s="242"/>
      <c r="GJ514" s="242"/>
      <c r="GK514" s="242"/>
      <c r="GL514" s="242"/>
      <c r="GM514" s="242"/>
      <c r="GN514" s="242"/>
      <c r="GO514" s="242"/>
      <c r="GP514" s="242"/>
      <c r="GQ514" s="242"/>
      <c r="GR514" s="242"/>
      <c r="GS514" s="242"/>
      <c r="GT514" s="242"/>
      <c r="GU514" s="242"/>
      <c r="GV514" s="242"/>
      <c r="GW514" s="242"/>
      <c r="GX514" s="242"/>
      <c r="GY514" s="242"/>
      <c r="GZ514" s="242"/>
      <c r="HA514" s="242"/>
      <c r="HB514" s="242"/>
      <c r="HC514" s="242"/>
      <c r="HD514" s="242"/>
      <c r="HE514" s="242"/>
      <c r="HF514" s="242"/>
      <c r="HG514" s="242"/>
      <c r="HH514" s="242"/>
      <c r="HI514" s="242"/>
      <c r="HJ514" s="242"/>
      <c r="HK514" s="242"/>
      <c r="HL514" s="242"/>
      <c r="HM514" s="242"/>
      <c r="HN514" s="242"/>
      <c r="HO514" s="242"/>
      <c r="HP514" s="242"/>
      <c r="HQ514" s="242"/>
      <c r="HR514" s="242"/>
      <c r="HS514" s="242"/>
      <c r="HT514" s="242"/>
      <c r="HU514" s="242"/>
      <c r="HV514" s="242"/>
      <c r="HW514" s="242"/>
      <c r="HX514" s="242"/>
      <c r="HY514" s="242"/>
      <c r="HZ514" s="242"/>
    </row>
    <row r="515" spans="1:234" s="242" customFormat="1" ht="10.5" customHeight="1" thickBot="1">
      <c r="A515" s="469" t="s">
        <v>51</v>
      </c>
      <c r="B515" s="470">
        <f>B511+1</f>
        <v>38880</v>
      </c>
      <c r="C515" s="293">
        <f>SUM(D515:J516)</f>
        <v>174</v>
      </c>
      <c r="D515" s="284">
        <v>122</v>
      </c>
      <c r="E515" s="80"/>
      <c r="F515" s="80"/>
      <c r="G515" s="80"/>
      <c r="H515" s="80"/>
      <c r="I515" s="80"/>
      <c r="J515" s="81"/>
      <c r="K515" s="28" t="s">
        <v>98</v>
      </c>
      <c r="L515" s="30">
        <v>8</v>
      </c>
      <c r="M515" s="82" t="s">
        <v>100</v>
      </c>
      <c r="N515" s="83">
        <v>11</v>
      </c>
      <c r="O515" s="214" t="s">
        <v>29</v>
      </c>
      <c r="P515" s="223"/>
      <c r="Q515" s="318">
        <f>SUM(R515:R516,T515:T516)+SUM(S515:S516)*1.5+SUM(U515:U516)/3+SUM(V515:V516)*0.6</f>
        <v>33.333333333333336</v>
      </c>
      <c r="R515" s="70"/>
      <c r="S515" s="70"/>
      <c r="T515" s="29">
        <v>25</v>
      </c>
      <c r="U515" s="29"/>
      <c r="V515" s="30"/>
      <c r="W515" s="28">
        <v>128</v>
      </c>
      <c r="X515" s="83"/>
      <c r="Y515" s="140"/>
      <c r="Z515" s="185"/>
      <c r="AA515" s="34"/>
      <c r="AB515" s="32">
        <v>122</v>
      </c>
      <c r="AC515" s="33"/>
      <c r="AD515" s="33"/>
      <c r="AE515" s="33"/>
      <c r="AF515" s="33"/>
      <c r="AG515" s="33"/>
      <c r="AH515" s="33"/>
      <c r="AI515" s="34"/>
      <c r="AJ515" s="30"/>
      <c r="AK515" s="140">
        <v>46</v>
      </c>
      <c r="AL515" s="185">
        <v>64</v>
      </c>
      <c r="AM515" s="33">
        <v>58</v>
      </c>
      <c r="AN515" s="351">
        <v>59</v>
      </c>
      <c r="AO515" s="34">
        <f>AN515-AK515</f>
        <v>13</v>
      </c>
      <c r="AP515" s="352"/>
      <c r="AQ515" s="489" t="s">
        <v>525</v>
      </c>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c r="BO515" s="59"/>
      <c r="BP515" s="59"/>
      <c r="BQ515" s="59"/>
      <c r="BR515" s="59"/>
      <c r="BS515" s="59"/>
      <c r="BT515" s="59"/>
      <c r="BU515" s="59"/>
      <c r="BV515" s="59"/>
      <c r="BW515" s="59"/>
      <c r="BX515" s="59"/>
      <c r="BY515" s="59"/>
      <c r="BZ515" s="59"/>
      <c r="CA515" s="59"/>
      <c r="CB515" s="59"/>
      <c r="CC515" s="59"/>
      <c r="CD515" s="59"/>
      <c r="CE515" s="59"/>
      <c r="CF515" s="59"/>
      <c r="CG515" s="59"/>
      <c r="CH515" s="59"/>
      <c r="CI515" s="59"/>
      <c r="CJ515" s="59"/>
      <c r="CK515" s="59"/>
      <c r="CL515" s="59"/>
      <c r="CM515" s="59"/>
      <c r="CN515" s="59"/>
      <c r="CO515" s="59"/>
      <c r="CP515" s="59"/>
      <c r="CQ515" s="59"/>
      <c r="CR515" s="59"/>
      <c r="CS515" s="59"/>
      <c r="CT515" s="59"/>
      <c r="CU515" s="59"/>
      <c r="CV515" s="59"/>
      <c r="CW515" s="59"/>
      <c r="CX515" s="59"/>
      <c r="CY515" s="59"/>
      <c r="CZ515" s="59"/>
      <c r="DA515" s="59"/>
      <c r="DB515" s="59"/>
      <c r="DC515" s="59"/>
      <c r="DD515" s="59"/>
      <c r="DE515" s="59"/>
      <c r="DF515" s="59"/>
      <c r="DG515" s="59"/>
      <c r="DH515" s="59"/>
      <c r="DI515" s="59"/>
      <c r="DJ515" s="59"/>
      <c r="DK515" s="59"/>
      <c r="DL515" s="59"/>
      <c r="DM515" s="59"/>
      <c r="DN515" s="59"/>
      <c r="DO515" s="59"/>
      <c r="DP515" s="59"/>
      <c r="DQ515" s="59"/>
      <c r="DR515" s="59"/>
      <c r="DS515" s="59"/>
      <c r="DT515" s="59"/>
      <c r="DU515" s="59"/>
      <c r="DV515" s="59"/>
      <c r="DW515" s="59"/>
      <c r="DX515" s="59"/>
      <c r="DY515" s="59"/>
      <c r="DZ515" s="59"/>
      <c r="EA515" s="59"/>
      <c r="EB515" s="59"/>
      <c r="EC515" s="59"/>
      <c r="ED515" s="59"/>
      <c r="EE515" s="59"/>
      <c r="EF515" s="59"/>
      <c r="EG515" s="59"/>
      <c r="EH515" s="59"/>
      <c r="EI515" s="59"/>
      <c r="EJ515" s="59"/>
      <c r="EK515" s="59"/>
      <c r="EL515" s="59"/>
      <c r="EM515" s="59"/>
      <c r="EN515" s="59"/>
      <c r="EO515" s="59"/>
      <c r="EP515" s="59"/>
      <c r="EQ515" s="59"/>
      <c r="ER515" s="59"/>
      <c r="ES515" s="59"/>
      <c r="ET515" s="59"/>
      <c r="EU515" s="59"/>
      <c r="EV515" s="59"/>
      <c r="EW515" s="59"/>
      <c r="EX515" s="59"/>
      <c r="EY515" s="59"/>
      <c r="EZ515" s="59"/>
      <c r="FA515" s="59"/>
      <c r="FB515" s="59"/>
      <c r="FC515" s="59"/>
      <c r="FD515" s="59"/>
      <c r="FE515" s="59"/>
      <c r="FF515" s="59"/>
      <c r="FG515" s="59"/>
      <c r="FH515" s="59"/>
      <c r="FI515" s="59"/>
      <c r="FJ515" s="59"/>
      <c r="FK515" s="59"/>
      <c r="FL515" s="59"/>
      <c r="FM515" s="59"/>
      <c r="FN515" s="59"/>
      <c r="FO515" s="59"/>
      <c r="FP515" s="59"/>
      <c r="FQ515" s="59"/>
      <c r="FR515" s="59"/>
      <c r="FS515" s="59"/>
      <c r="FT515" s="59"/>
      <c r="FU515" s="59"/>
      <c r="FV515" s="59"/>
      <c r="FW515" s="59"/>
      <c r="FX515" s="59"/>
      <c r="FY515" s="59"/>
      <c r="FZ515" s="59"/>
      <c r="GA515" s="59"/>
      <c r="GB515" s="59"/>
      <c r="GC515" s="59"/>
      <c r="GD515" s="59"/>
      <c r="GE515" s="59"/>
      <c r="GF515" s="59"/>
      <c r="GG515" s="59"/>
      <c r="GH515" s="59"/>
      <c r="GI515" s="59"/>
      <c r="GJ515" s="59"/>
      <c r="GK515" s="59"/>
      <c r="GL515" s="59"/>
      <c r="GM515" s="59"/>
      <c r="GN515" s="59"/>
      <c r="GO515" s="59"/>
      <c r="GP515" s="59"/>
      <c r="GQ515" s="59"/>
      <c r="GR515" s="59"/>
      <c r="GS515" s="59"/>
      <c r="GT515" s="59"/>
      <c r="GU515" s="59"/>
      <c r="GV515" s="59"/>
      <c r="GW515" s="59"/>
      <c r="GX515" s="59"/>
      <c r="GY515" s="59"/>
      <c r="GZ515" s="59"/>
      <c r="HA515" s="59"/>
      <c r="HB515" s="59"/>
      <c r="HC515" s="59"/>
      <c r="HD515" s="59"/>
      <c r="HE515" s="59"/>
      <c r="HF515" s="59"/>
      <c r="HG515" s="59"/>
      <c r="HH515" s="59"/>
      <c r="HI515" s="59"/>
      <c r="HJ515" s="59"/>
      <c r="HK515" s="59"/>
      <c r="HL515" s="59"/>
      <c r="HM515" s="59"/>
      <c r="HN515" s="59"/>
      <c r="HO515" s="59"/>
      <c r="HP515" s="59"/>
      <c r="HQ515" s="59"/>
      <c r="HR515" s="59"/>
      <c r="HS515" s="59"/>
      <c r="HT515" s="59"/>
      <c r="HU515" s="59"/>
      <c r="HV515" s="59"/>
      <c r="HW515" s="59"/>
      <c r="HX515" s="59"/>
      <c r="HY515" s="59"/>
      <c r="HZ515" s="59"/>
    </row>
    <row r="516" spans="1:234" ht="10.5" customHeight="1">
      <c r="A516" s="467"/>
      <c r="B516" s="468"/>
      <c r="C516" s="292"/>
      <c r="D516" s="283">
        <v>52</v>
      </c>
      <c r="E516" s="87"/>
      <c r="F516" s="87"/>
      <c r="G516" s="87"/>
      <c r="H516" s="87"/>
      <c r="I516" s="87"/>
      <c r="J516" s="88"/>
      <c r="K516" s="89" t="s">
        <v>230</v>
      </c>
      <c r="L516" s="90">
        <v>8</v>
      </c>
      <c r="M516" s="91" t="s">
        <v>97</v>
      </c>
      <c r="N516" s="92">
        <v>18</v>
      </c>
      <c r="O516" s="215" t="s">
        <v>524</v>
      </c>
      <c r="P516" s="224"/>
      <c r="Q516" s="319"/>
      <c r="R516" s="93"/>
      <c r="S516" s="93"/>
      <c r="T516" s="94">
        <v>3</v>
      </c>
      <c r="U516" s="94">
        <v>16</v>
      </c>
      <c r="V516" s="90"/>
      <c r="W516" s="89"/>
      <c r="X516" s="92"/>
      <c r="Y516" s="182"/>
      <c r="Z516" s="184"/>
      <c r="AA516" s="306"/>
      <c r="AB516" s="442">
        <v>12</v>
      </c>
      <c r="AC516" s="349"/>
      <c r="AD516" s="349"/>
      <c r="AE516" s="349"/>
      <c r="AF516" s="349">
        <v>40</v>
      </c>
      <c r="AG516" s="349"/>
      <c r="AH516" s="349"/>
      <c r="AI516" s="306"/>
      <c r="AJ516" s="90">
        <v>8</v>
      </c>
      <c r="AK516" s="182"/>
      <c r="AL516" s="184"/>
      <c r="AM516" s="349"/>
      <c r="AN516" s="349"/>
      <c r="AO516" s="306"/>
      <c r="AP516" s="350"/>
      <c r="AQ516" s="490"/>
      <c r="AR516" s="95"/>
      <c r="AS516" s="95"/>
      <c r="AT516" s="95"/>
      <c r="AU516" s="95"/>
      <c r="AV516" s="95"/>
      <c r="AW516" s="95"/>
      <c r="AX516" s="95"/>
      <c r="AY516" s="95"/>
      <c r="AZ516" s="95"/>
      <c r="BA516" s="95"/>
      <c r="BB516" s="95"/>
      <c r="BC516" s="95"/>
      <c r="BD516" s="95"/>
      <c r="BE516" s="95"/>
      <c r="BF516" s="95"/>
      <c r="BG516" s="95"/>
      <c r="BH516" s="95"/>
      <c r="BI516" s="95"/>
      <c r="BJ516" s="95"/>
      <c r="BK516" s="95"/>
      <c r="BL516" s="95"/>
      <c r="BM516" s="95"/>
      <c r="BN516" s="95"/>
      <c r="BO516" s="95"/>
      <c r="BP516" s="95"/>
      <c r="BQ516" s="95"/>
      <c r="BR516" s="95"/>
      <c r="BS516" s="95"/>
      <c r="BT516" s="95"/>
      <c r="BU516" s="95"/>
      <c r="BV516" s="95"/>
      <c r="BW516" s="95"/>
      <c r="BX516" s="95"/>
      <c r="BY516" s="95"/>
      <c r="BZ516" s="95"/>
      <c r="CA516" s="95"/>
      <c r="CB516" s="95"/>
      <c r="CC516" s="95"/>
      <c r="CD516" s="95"/>
      <c r="CE516" s="95"/>
      <c r="CF516" s="95"/>
      <c r="CG516" s="95"/>
      <c r="CH516" s="95"/>
      <c r="CI516" s="95"/>
      <c r="CJ516" s="95"/>
      <c r="CK516" s="95"/>
      <c r="CL516" s="95"/>
      <c r="CM516" s="95"/>
      <c r="CN516" s="95"/>
      <c r="CO516" s="95"/>
      <c r="CP516" s="95"/>
      <c r="CQ516" s="95"/>
      <c r="CR516" s="95"/>
      <c r="CS516" s="95"/>
      <c r="CT516" s="95"/>
      <c r="CU516" s="95"/>
      <c r="CV516" s="95"/>
      <c r="CW516" s="95"/>
      <c r="CX516" s="95"/>
      <c r="CY516" s="95"/>
      <c r="CZ516" s="95"/>
      <c r="DA516" s="95"/>
      <c r="DB516" s="95"/>
      <c r="DC516" s="95"/>
      <c r="DD516" s="95"/>
      <c r="DE516" s="95"/>
      <c r="DF516" s="95"/>
      <c r="DG516" s="95"/>
      <c r="DH516" s="95"/>
      <c r="DI516" s="95"/>
      <c r="DJ516" s="95"/>
      <c r="DK516" s="95"/>
      <c r="DL516" s="95"/>
      <c r="DM516" s="95"/>
      <c r="DN516" s="95"/>
      <c r="DO516" s="95"/>
      <c r="DP516" s="95"/>
      <c r="DQ516" s="95"/>
      <c r="DR516" s="95"/>
      <c r="DS516" s="95"/>
      <c r="DT516" s="95"/>
      <c r="DU516" s="95"/>
      <c r="DV516" s="95"/>
      <c r="DW516" s="95"/>
      <c r="DX516" s="95"/>
      <c r="DY516" s="95"/>
      <c r="DZ516" s="95"/>
      <c r="EA516" s="95"/>
      <c r="EB516" s="95"/>
      <c r="EC516" s="95"/>
      <c r="ED516" s="95"/>
      <c r="EE516" s="95"/>
      <c r="EF516" s="95"/>
      <c r="EG516" s="95"/>
      <c r="EH516" s="95"/>
      <c r="EI516" s="95"/>
      <c r="EJ516" s="95"/>
      <c r="EK516" s="95"/>
      <c r="EL516" s="95"/>
      <c r="EM516" s="95"/>
      <c r="EN516" s="95"/>
      <c r="EO516" s="95"/>
      <c r="EP516" s="95"/>
      <c r="EQ516" s="95"/>
      <c r="ER516" s="95"/>
      <c r="ES516" s="95"/>
      <c r="ET516" s="95"/>
      <c r="EU516" s="95"/>
      <c r="EV516" s="95"/>
      <c r="EW516" s="95"/>
      <c r="EX516" s="95"/>
      <c r="EY516" s="95"/>
      <c r="EZ516" s="95"/>
      <c r="FA516" s="95"/>
      <c r="FB516" s="95"/>
      <c r="FC516" s="95"/>
      <c r="FD516" s="95"/>
      <c r="FE516" s="95"/>
      <c r="FF516" s="95"/>
      <c r="FG516" s="95"/>
      <c r="FH516" s="95"/>
      <c r="FI516" s="95"/>
      <c r="FJ516" s="95"/>
      <c r="FK516" s="95"/>
      <c r="FL516" s="95"/>
      <c r="FM516" s="95"/>
      <c r="FN516" s="95"/>
      <c r="FO516" s="95"/>
      <c r="FP516" s="95"/>
      <c r="FQ516" s="95"/>
      <c r="FR516" s="95"/>
      <c r="FS516" s="95"/>
      <c r="FT516" s="95"/>
      <c r="FU516" s="95"/>
      <c r="FV516" s="95"/>
      <c r="FW516" s="95"/>
      <c r="FX516" s="95"/>
      <c r="FY516" s="95"/>
      <c r="FZ516" s="95"/>
      <c r="GA516" s="95"/>
      <c r="GB516" s="95"/>
      <c r="GC516" s="95"/>
      <c r="GD516" s="95"/>
      <c r="GE516" s="95"/>
      <c r="GF516" s="95"/>
      <c r="GG516" s="95"/>
      <c r="GH516" s="95"/>
      <c r="GI516" s="95"/>
      <c r="GJ516" s="95"/>
      <c r="GK516" s="95"/>
      <c r="GL516" s="95"/>
      <c r="GM516" s="95"/>
      <c r="GN516" s="95"/>
      <c r="GO516" s="95"/>
      <c r="GP516" s="95"/>
      <c r="GQ516" s="95"/>
      <c r="GR516" s="95"/>
      <c r="GS516" s="95"/>
      <c r="GT516" s="95"/>
      <c r="GU516" s="95"/>
      <c r="GV516" s="95"/>
      <c r="GW516" s="95"/>
      <c r="GX516" s="95"/>
      <c r="GY516" s="95"/>
      <c r="GZ516" s="95"/>
      <c r="HA516" s="95"/>
      <c r="HB516" s="95"/>
      <c r="HC516" s="95"/>
      <c r="HD516" s="95"/>
      <c r="HE516" s="95"/>
      <c r="HF516" s="95"/>
      <c r="HG516" s="95"/>
      <c r="HH516" s="95"/>
      <c r="HI516" s="95"/>
      <c r="HJ516" s="95"/>
      <c r="HK516" s="95"/>
      <c r="HL516" s="95"/>
      <c r="HM516" s="95"/>
      <c r="HN516" s="95"/>
      <c r="HO516" s="95"/>
      <c r="HP516" s="95"/>
      <c r="HQ516" s="95"/>
      <c r="HR516" s="95"/>
      <c r="HS516" s="95"/>
      <c r="HT516" s="95"/>
      <c r="HU516" s="95"/>
      <c r="HV516" s="95"/>
      <c r="HW516" s="95"/>
      <c r="HX516" s="95"/>
      <c r="HY516" s="95"/>
      <c r="HZ516" s="95"/>
    </row>
    <row r="517" spans="1:234" s="95" customFormat="1" ht="10.5" customHeight="1">
      <c r="A517" s="463" t="s">
        <v>59</v>
      </c>
      <c r="B517" s="465">
        <f>B515+1</f>
        <v>38881</v>
      </c>
      <c r="C517" s="293">
        <f>SUM(D517:J518)</f>
        <v>94</v>
      </c>
      <c r="D517" s="284">
        <v>30</v>
      </c>
      <c r="E517" s="80"/>
      <c r="F517" s="80"/>
      <c r="G517" s="80"/>
      <c r="H517" s="80"/>
      <c r="I517" s="80"/>
      <c r="J517" s="81"/>
      <c r="K517" s="28" t="s">
        <v>440</v>
      </c>
      <c r="L517" s="30">
        <v>9</v>
      </c>
      <c r="M517" s="82" t="s">
        <v>100</v>
      </c>
      <c r="N517" s="83">
        <v>12</v>
      </c>
      <c r="O517" s="211" t="s">
        <v>29</v>
      </c>
      <c r="P517" s="221"/>
      <c r="Q517" s="318">
        <f>SUM(R517:R518,T517:T518)+SUM(S517:S518)*1.5+SUM(U517:U518)/3+SUM(V517:V518)*0.6</f>
        <v>19</v>
      </c>
      <c r="R517" s="70"/>
      <c r="S517" s="70"/>
      <c r="T517" s="29">
        <v>6</v>
      </c>
      <c r="U517" s="29"/>
      <c r="V517" s="30"/>
      <c r="W517" s="28"/>
      <c r="X517" s="83"/>
      <c r="Y517" s="140"/>
      <c r="Z517" s="185"/>
      <c r="AA517" s="34"/>
      <c r="AB517" s="32">
        <v>30</v>
      </c>
      <c r="AC517" s="33"/>
      <c r="AD517" s="33"/>
      <c r="AE517" s="33"/>
      <c r="AF517" s="33"/>
      <c r="AG517" s="33"/>
      <c r="AH517" s="33"/>
      <c r="AI517" s="34"/>
      <c r="AJ517" s="30"/>
      <c r="AK517" s="140">
        <v>43</v>
      </c>
      <c r="AL517" s="185">
        <v>67</v>
      </c>
      <c r="AM517" s="33">
        <v>57</v>
      </c>
      <c r="AN517" s="33">
        <v>58</v>
      </c>
      <c r="AO517" s="34">
        <f>AN517-AK517</f>
        <v>15</v>
      </c>
      <c r="AP517" s="352"/>
      <c r="AQ517" s="491" t="s">
        <v>150</v>
      </c>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c r="BO517" s="59"/>
      <c r="BP517" s="59"/>
      <c r="BQ517" s="59"/>
      <c r="BR517" s="59"/>
      <c r="BS517" s="59"/>
      <c r="BT517" s="59"/>
      <c r="BU517" s="59"/>
      <c r="BV517" s="59"/>
      <c r="BW517" s="59"/>
      <c r="BX517" s="59"/>
      <c r="BY517" s="59"/>
      <c r="BZ517" s="59"/>
      <c r="CA517" s="59"/>
      <c r="CB517" s="59"/>
      <c r="CC517" s="59"/>
      <c r="CD517" s="59"/>
      <c r="CE517" s="59"/>
      <c r="CF517" s="59"/>
      <c r="CG517" s="59"/>
      <c r="CH517" s="59"/>
      <c r="CI517" s="59"/>
      <c r="CJ517" s="59"/>
      <c r="CK517" s="59"/>
      <c r="CL517" s="59"/>
      <c r="CM517" s="59"/>
      <c r="CN517" s="59"/>
      <c r="CO517" s="59"/>
      <c r="CP517" s="59"/>
      <c r="CQ517" s="59"/>
      <c r="CR517" s="59"/>
      <c r="CS517" s="59"/>
      <c r="CT517" s="59"/>
      <c r="CU517" s="59"/>
      <c r="CV517" s="59"/>
      <c r="CW517" s="59"/>
      <c r="CX517" s="59"/>
      <c r="CY517" s="59"/>
      <c r="CZ517" s="59"/>
      <c r="DA517" s="59"/>
      <c r="DB517" s="59"/>
      <c r="DC517" s="59"/>
      <c r="DD517" s="59"/>
      <c r="DE517" s="59"/>
      <c r="DF517" s="59"/>
      <c r="DG517" s="59"/>
      <c r="DH517" s="59"/>
      <c r="DI517" s="59"/>
      <c r="DJ517" s="59"/>
      <c r="DK517" s="59"/>
      <c r="DL517" s="59"/>
      <c r="DM517" s="59"/>
      <c r="DN517" s="59"/>
      <c r="DO517" s="59"/>
      <c r="DP517" s="59"/>
      <c r="DQ517" s="59"/>
      <c r="DR517" s="59"/>
      <c r="DS517" s="59"/>
      <c r="DT517" s="59"/>
      <c r="DU517" s="59"/>
      <c r="DV517" s="59"/>
      <c r="DW517" s="59"/>
      <c r="DX517" s="59"/>
      <c r="DY517" s="59"/>
      <c r="DZ517" s="59"/>
      <c r="EA517" s="59"/>
      <c r="EB517" s="59"/>
      <c r="EC517" s="59"/>
      <c r="ED517" s="59"/>
      <c r="EE517" s="59"/>
      <c r="EF517" s="59"/>
      <c r="EG517" s="59"/>
      <c r="EH517" s="59"/>
      <c r="EI517" s="59"/>
      <c r="EJ517" s="59"/>
      <c r="EK517" s="59"/>
      <c r="EL517" s="59"/>
      <c r="EM517" s="59"/>
      <c r="EN517" s="59"/>
      <c r="EO517" s="59"/>
      <c r="EP517" s="59"/>
      <c r="EQ517" s="59"/>
      <c r="ER517" s="59"/>
      <c r="ES517" s="59"/>
      <c r="ET517" s="59"/>
      <c r="EU517" s="59"/>
      <c r="EV517" s="59"/>
      <c r="EW517" s="59"/>
      <c r="EX517" s="59"/>
      <c r="EY517" s="59"/>
      <c r="EZ517" s="59"/>
      <c r="FA517" s="59"/>
      <c r="FB517" s="59"/>
      <c r="FC517" s="59"/>
      <c r="FD517" s="59"/>
      <c r="FE517" s="59"/>
      <c r="FF517" s="59"/>
      <c r="FG517" s="59"/>
      <c r="FH517" s="59"/>
      <c r="FI517" s="59"/>
      <c r="FJ517" s="59"/>
      <c r="FK517" s="59"/>
      <c r="FL517" s="59"/>
      <c r="FM517" s="59"/>
      <c r="FN517" s="59"/>
      <c r="FO517" s="59"/>
      <c r="FP517" s="59"/>
      <c r="FQ517" s="59"/>
      <c r="FR517" s="59"/>
      <c r="FS517" s="59"/>
      <c r="FT517" s="59"/>
      <c r="FU517" s="59"/>
      <c r="FV517" s="59"/>
      <c r="FW517" s="59"/>
      <c r="FX517" s="59"/>
      <c r="FY517" s="59"/>
      <c r="FZ517" s="59"/>
      <c r="GA517" s="59"/>
      <c r="GB517" s="59"/>
      <c r="GC517" s="59"/>
      <c r="GD517" s="59"/>
      <c r="GE517" s="59"/>
      <c r="GF517" s="59"/>
      <c r="GG517" s="59"/>
      <c r="GH517" s="59"/>
      <c r="GI517" s="59"/>
      <c r="GJ517" s="59"/>
      <c r="GK517" s="59"/>
      <c r="GL517" s="59"/>
      <c r="GM517" s="59"/>
      <c r="GN517" s="59"/>
      <c r="GO517" s="59"/>
      <c r="GP517" s="59"/>
      <c r="GQ517" s="59"/>
      <c r="GR517" s="59"/>
      <c r="GS517" s="59"/>
      <c r="GT517" s="59"/>
      <c r="GU517" s="59"/>
      <c r="GV517" s="59"/>
      <c r="GW517" s="59"/>
      <c r="GX517" s="59"/>
      <c r="GY517" s="59"/>
      <c r="GZ517" s="59"/>
      <c r="HA517" s="59"/>
      <c r="HB517" s="59"/>
      <c r="HC517" s="59"/>
      <c r="HD517" s="59"/>
      <c r="HE517" s="59"/>
      <c r="HF517" s="59"/>
      <c r="HG517" s="59"/>
      <c r="HH517" s="59"/>
      <c r="HI517" s="59"/>
      <c r="HJ517" s="59"/>
      <c r="HK517" s="59"/>
      <c r="HL517" s="59"/>
      <c r="HM517" s="59"/>
      <c r="HN517" s="59"/>
      <c r="HO517" s="59"/>
      <c r="HP517" s="59"/>
      <c r="HQ517" s="59"/>
      <c r="HR517" s="59"/>
      <c r="HS517" s="59"/>
      <c r="HT517" s="59"/>
      <c r="HU517" s="59"/>
      <c r="HV517" s="59"/>
      <c r="HW517" s="59"/>
      <c r="HX517" s="59"/>
      <c r="HY517" s="59"/>
      <c r="HZ517" s="59"/>
    </row>
    <row r="518" spans="1:234" ht="10.5" customHeight="1">
      <c r="A518" s="467"/>
      <c r="B518" s="468"/>
      <c r="C518" s="292"/>
      <c r="D518" s="283">
        <v>35</v>
      </c>
      <c r="E518" s="87"/>
      <c r="F518" s="87">
        <v>25</v>
      </c>
      <c r="G518" s="87">
        <v>4</v>
      </c>
      <c r="H518" s="87"/>
      <c r="I518" s="87"/>
      <c r="J518" s="88"/>
      <c r="K518" s="89" t="s">
        <v>124</v>
      </c>
      <c r="L518" s="90">
        <v>9</v>
      </c>
      <c r="M518" s="91" t="s">
        <v>97</v>
      </c>
      <c r="N518" s="92">
        <v>16</v>
      </c>
      <c r="O518" s="212" t="s">
        <v>140</v>
      </c>
      <c r="P518" s="222"/>
      <c r="Q518" s="319"/>
      <c r="R518" s="93"/>
      <c r="S518" s="93">
        <v>4</v>
      </c>
      <c r="T518" s="94">
        <v>7</v>
      </c>
      <c r="U518" s="94"/>
      <c r="V518" s="90"/>
      <c r="W518" s="89"/>
      <c r="X518" s="92"/>
      <c r="Y518" s="182"/>
      <c r="Z518" s="184"/>
      <c r="AA518" s="306">
        <v>3.9</v>
      </c>
      <c r="AB518" s="442">
        <v>35</v>
      </c>
      <c r="AC518" s="349">
        <v>29</v>
      </c>
      <c r="AD518" s="349"/>
      <c r="AE518" s="349"/>
      <c r="AF518" s="349"/>
      <c r="AG518" s="349"/>
      <c r="AH518" s="349"/>
      <c r="AI518" s="306"/>
      <c r="AJ518" s="90">
        <v>8</v>
      </c>
      <c r="AK518" s="182"/>
      <c r="AL518" s="184"/>
      <c r="AM518" s="349"/>
      <c r="AN518" s="349"/>
      <c r="AO518" s="306"/>
      <c r="AP518" s="350"/>
      <c r="AQ518" s="490"/>
      <c r="AR518" s="95"/>
      <c r="AS518" s="95"/>
      <c r="AT518" s="95"/>
      <c r="AU518" s="95"/>
      <c r="AV518" s="95"/>
      <c r="AW518" s="95"/>
      <c r="AX518" s="95"/>
      <c r="AY518" s="95"/>
      <c r="AZ518" s="95"/>
      <c r="BA518" s="95"/>
      <c r="BB518" s="95"/>
      <c r="BC518" s="95"/>
      <c r="BD518" s="95"/>
      <c r="BE518" s="95"/>
      <c r="BF518" s="95"/>
      <c r="BG518" s="95"/>
      <c r="BH518" s="95"/>
      <c r="BI518" s="95"/>
      <c r="BJ518" s="95"/>
      <c r="BK518" s="95"/>
      <c r="BL518" s="95"/>
      <c r="BM518" s="95"/>
      <c r="BN518" s="95"/>
      <c r="BO518" s="95"/>
      <c r="BP518" s="95"/>
      <c r="BQ518" s="95"/>
      <c r="BR518" s="95"/>
      <c r="BS518" s="95"/>
      <c r="BT518" s="95"/>
      <c r="BU518" s="95"/>
      <c r="BV518" s="95"/>
      <c r="BW518" s="95"/>
      <c r="BX518" s="95"/>
      <c r="BY518" s="95"/>
      <c r="BZ518" s="95"/>
      <c r="CA518" s="95"/>
      <c r="CB518" s="95"/>
      <c r="CC518" s="95"/>
      <c r="CD518" s="95"/>
      <c r="CE518" s="95"/>
      <c r="CF518" s="95"/>
      <c r="CG518" s="95"/>
      <c r="CH518" s="95"/>
      <c r="CI518" s="95"/>
      <c r="CJ518" s="95"/>
      <c r="CK518" s="95"/>
      <c r="CL518" s="95"/>
      <c r="CM518" s="95"/>
      <c r="CN518" s="95"/>
      <c r="CO518" s="95"/>
      <c r="CP518" s="95"/>
      <c r="CQ518" s="95"/>
      <c r="CR518" s="95"/>
      <c r="CS518" s="95"/>
      <c r="CT518" s="95"/>
      <c r="CU518" s="95"/>
      <c r="CV518" s="95"/>
      <c r="CW518" s="95"/>
      <c r="CX518" s="95"/>
      <c r="CY518" s="95"/>
      <c r="CZ518" s="95"/>
      <c r="DA518" s="95"/>
      <c r="DB518" s="95"/>
      <c r="DC518" s="95"/>
      <c r="DD518" s="95"/>
      <c r="DE518" s="95"/>
      <c r="DF518" s="95"/>
      <c r="DG518" s="95"/>
      <c r="DH518" s="95"/>
      <c r="DI518" s="95"/>
      <c r="DJ518" s="95"/>
      <c r="DK518" s="95"/>
      <c r="DL518" s="95"/>
      <c r="DM518" s="95"/>
      <c r="DN518" s="95"/>
      <c r="DO518" s="95"/>
      <c r="DP518" s="95"/>
      <c r="DQ518" s="95"/>
      <c r="DR518" s="95"/>
      <c r="DS518" s="95"/>
      <c r="DT518" s="95"/>
      <c r="DU518" s="95"/>
      <c r="DV518" s="95"/>
      <c r="DW518" s="95"/>
      <c r="DX518" s="95"/>
      <c r="DY518" s="95"/>
      <c r="DZ518" s="95"/>
      <c r="EA518" s="95"/>
      <c r="EB518" s="95"/>
      <c r="EC518" s="95"/>
      <c r="ED518" s="95"/>
      <c r="EE518" s="95"/>
      <c r="EF518" s="95"/>
      <c r="EG518" s="95"/>
      <c r="EH518" s="95"/>
      <c r="EI518" s="95"/>
      <c r="EJ518" s="95"/>
      <c r="EK518" s="95"/>
      <c r="EL518" s="95"/>
      <c r="EM518" s="95"/>
      <c r="EN518" s="95"/>
      <c r="EO518" s="95"/>
      <c r="EP518" s="95"/>
      <c r="EQ518" s="95"/>
      <c r="ER518" s="95"/>
      <c r="ES518" s="95"/>
      <c r="ET518" s="95"/>
      <c r="EU518" s="95"/>
      <c r="EV518" s="95"/>
      <c r="EW518" s="95"/>
      <c r="EX518" s="95"/>
      <c r="EY518" s="95"/>
      <c r="EZ518" s="95"/>
      <c r="FA518" s="95"/>
      <c r="FB518" s="95"/>
      <c r="FC518" s="95"/>
      <c r="FD518" s="95"/>
      <c r="FE518" s="95"/>
      <c r="FF518" s="95"/>
      <c r="FG518" s="95"/>
      <c r="FH518" s="95"/>
      <c r="FI518" s="95"/>
      <c r="FJ518" s="95"/>
      <c r="FK518" s="95"/>
      <c r="FL518" s="95"/>
      <c r="FM518" s="95"/>
      <c r="FN518" s="95"/>
      <c r="FO518" s="95"/>
      <c r="FP518" s="95"/>
      <c r="FQ518" s="95"/>
      <c r="FR518" s="95"/>
      <c r="FS518" s="95"/>
      <c r="FT518" s="95"/>
      <c r="FU518" s="95"/>
      <c r="FV518" s="95"/>
      <c r="FW518" s="95"/>
      <c r="FX518" s="95"/>
      <c r="FY518" s="95"/>
      <c r="FZ518" s="95"/>
      <c r="GA518" s="95"/>
      <c r="GB518" s="95"/>
      <c r="GC518" s="95"/>
      <c r="GD518" s="95"/>
      <c r="GE518" s="95"/>
      <c r="GF518" s="95"/>
      <c r="GG518" s="95"/>
      <c r="GH518" s="95"/>
      <c r="GI518" s="95"/>
      <c r="GJ518" s="95"/>
      <c r="GK518" s="95"/>
      <c r="GL518" s="95"/>
      <c r="GM518" s="95"/>
      <c r="GN518" s="95"/>
      <c r="GO518" s="95"/>
      <c r="GP518" s="95"/>
      <c r="GQ518" s="95"/>
      <c r="GR518" s="95"/>
      <c r="GS518" s="95"/>
      <c r="GT518" s="95"/>
      <c r="GU518" s="95"/>
      <c r="GV518" s="95"/>
      <c r="GW518" s="95"/>
      <c r="GX518" s="95"/>
      <c r="GY518" s="95"/>
      <c r="GZ518" s="95"/>
      <c r="HA518" s="95"/>
      <c r="HB518" s="95"/>
      <c r="HC518" s="95"/>
      <c r="HD518" s="95"/>
      <c r="HE518" s="95"/>
      <c r="HF518" s="95"/>
      <c r="HG518" s="95"/>
      <c r="HH518" s="95"/>
      <c r="HI518" s="95"/>
      <c r="HJ518" s="95"/>
      <c r="HK518" s="95"/>
      <c r="HL518" s="95"/>
      <c r="HM518" s="95"/>
      <c r="HN518" s="95"/>
      <c r="HO518" s="95"/>
      <c r="HP518" s="95"/>
      <c r="HQ518" s="95"/>
      <c r="HR518" s="95"/>
      <c r="HS518" s="95"/>
      <c r="HT518" s="95"/>
      <c r="HU518" s="95"/>
      <c r="HV518" s="95"/>
      <c r="HW518" s="95"/>
      <c r="HX518" s="95"/>
      <c r="HY518" s="95"/>
      <c r="HZ518" s="95"/>
    </row>
    <row r="519" spans="1:234" s="95" customFormat="1" ht="10.5" customHeight="1">
      <c r="A519" s="463" t="s">
        <v>60</v>
      </c>
      <c r="B519" s="465">
        <f>B517+1</f>
        <v>38882</v>
      </c>
      <c r="C519" s="293">
        <f>SUM(D519:J520)</f>
        <v>85</v>
      </c>
      <c r="D519" s="284">
        <v>50</v>
      </c>
      <c r="E519" s="80"/>
      <c r="F519" s="80"/>
      <c r="G519" s="80"/>
      <c r="H519" s="80">
        <v>5</v>
      </c>
      <c r="I519" s="80">
        <v>30</v>
      </c>
      <c r="J519" s="81"/>
      <c r="K519" s="28" t="s">
        <v>98</v>
      </c>
      <c r="L519" s="30">
        <v>9</v>
      </c>
      <c r="M519" s="82" t="s">
        <v>100</v>
      </c>
      <c r="N519" s="83">
        <v>11</v>
      </c>
      <c r="O519" s="211" t="s">
        <v>178</v>
      </c>
      <c r="P519" s="221"/>
      <c r="Q519" s="318">
        <f>SUM(R519:R520,T519:T520)+SUM(S519:S520)*1.5+SUM(U519:U520)/3+SUM(V519:V520)*0.6</f>
        <v>10</v>
      </c>
      <c r="R519" s="70"/>
      <c r="S519" s="70"/>
      <c r="T519" s="29">
        <v>10</v>
      </c>
      <c r="U519" s="29"/>
      <c r="V519" s="30"/>
      <c r="W519" s="28"/>
      <c r="X519" s="83"/>
      <c r="Y519" s="140"/>
      <c r="Z519" s="185"/>
      <c r="AA519" s="34"/>
      <c r="AB519" s="32">
        <v>85</v>
      </c>
      <c r="AC519" s="33"/>
      <c r="AD519" s="33"/>
      <c r="AE519" s="33"/>
      <c r="AF519" s="33"/>
      <c r="AG519" s="33"/>
      <c r="AH519" s="33"/>
      <c r="AI519" s="34"/>
      <c r="AJ519" s="30"/>
      <c r="AK519" s="140">
        <v>43</v>
      </c>
      <c r="AL519" s="185">
        <v>59</v>
      </c>
      <c r="AM519" s="33">
        <v>58</v>
      </c>
      <c r="AN519" s="33">
        <v>57</v>
      </c>
      <c r="AO519" s="34">
        <f>AN519-AK519</f>
        <v>14</v>
      </c>
      <c r="AP519" s="352"/>
      <c r="AQ519" s="491" t="s">
        <v>177</v>
      </c>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c r="BO519" s="59"/>
      <c r="BP519" s="59"/>
      <c r="BQ519" s="59"/>
      <c r="BR519" s="59"/>
      <c r="BS519" s="59"/>
      <c r="BT519" s="59"/>
      <c r="BU519" s="59"/>
      <c r="BV519" s="59"/>
      <c r="BW519" s="59"/>
      <c r="BX519" s="59"/>
      <c r="BY519" s="59"/>
      <c r="BZ519" s="59"/>
      <c r="CA519" s="59"/>
      <c r="CB519" s="59"/>
      <c r="CC519" s="59"/>
      <c r="CD519" s="59"/>
      <c r="CE519" s="59"/>
      <c r="CF519" s="59"/>
      <c r="CG519" s="59"/>
      <c r="CH519" s="59"/>
      <c r="CI519" s="59"/>
      <c r="CJ519" s="59"/>
      <c r="CK519" s="59"/>
      <c r="CL519" s="59"/>
      <c r="CM519" s="59"/>
      <c r="CN519" s="59"/>
      <c r="CO519" s="59"/>
      <c r="CP519" s="59"/>
      <c r="CQ519" s="59"/>
      <c r="CR519" s="59"/>
      <c r="CS519" s="59"/>
      <c r="CT519" s="59"/>
      <c r="CU519" s="59"/>
      <c r="CV519" s="59"/>
      <c r="CW519" s="59"/>
      <c r="CX519" s="59"/>
      <c r="CY519" s="59"/>
      <c r="CZ519" s="59"/>
      <c r="DA519" s="59"/>
      <c r="DB519" s="59"/>
      <c r="DC519" s="59"/>
      <c r="DD519" s="59"/>
      <c r="DE519" s="59"/>
      <c r="DF519" s="59"/>
      <c r="DG519" s="59"/>
      <c r="DH519" s="59"/>
      <c r="DI519" s="59"/>
      <c r="DJ519" s="59"/>
      <c r="DK519" s="59"/>
      <c r="DL519" s="59"/>
      <c r="DM519" s="59"/>
      <c r="DN519" s="59"/>
      <c r="DO519" s="59"/>
      <c r="DP519" s="59"/>
      <c r="DQ519" s="59"/>
      <c r="DR519" s="59"/>
      <c r="DS519" s="59"/>
      <c r="DT519" s="59"/>
      <c r="DU519" s="59"/>
      <c r="DV519" s="59"/>
      <c r="DW519" s="59"/>
      <c r="DX519" s="59"/>
      <c r="DY519" s="59"/>
      <c r="DZ519" s="59"/>
      <c r="EA519" s="59"/>
      <c r="EB519" s="59"/>
      <c r="EC519" s="59"/>
      <c r="ED519" s="59"/>
      <c r="EE519" s="59"/>
      <c r="EF519" s="59"/>
      <c r="EG519" s="59"/>
      <c r="EH519" s="59"/>
      <c r="EI519" s="59"/>
      <c r="EJ519" s="59"/>
      <c r="EK519" s="59"/>
      <c r="EL519" s="59"/>
      <c r="EM519" s="59"/>
      <c r="EN519" s="59"/>
      <c r="EO519" s="59"/>
      <c r="EP519" s="59"/>
      <c r="EQ519" s="59"/>
      <c r="ER519" s="59"/>
      <c r="ES519" s="59"/>
      <c r="ET519" s="59"/>
      <c r="EU519" s="59"/>
      <c r="EV519" s="59"/>
      <c r="EW519" s="59"/>
      <c r="EX519" s="59"/>
      <c r="EY519" s="59"/>
      <c r="EZ519" s="59"/>
      <c r="FA519" s="59"/>
      <c r="FB519" s="59"/>
      <c r="FC519" s="59"/>
      <c r="FD519" s="59"/>
      <c r="FE519" s="59"/>
      <c r="FF519" s="59"/>
      <c r="FG519" s="59"/>
      <c r="FH519" s="59"/>
      <c r="FI519" s="59"/>
      <c r="FJ519" s="59"/>
      <c r="FK519" s="59"/>
      <c r="FL519" s="59"/>
      <c r="FM519" s="59"/>
      <c r="FN519" s="59"/>
      <c r="FO519" s="59"/>
      <c r="FP519" s="59"/>
      <c r="FQ519" s="59"/>
      <c r="FR519" s="59"/>
      <c r="FS519" s="59"/>
      <c r="FT519" s="59"/>
      <c r="FU519" s="59"/>
      <c r="FV519" s="59"/>
      <c r="FW519" s="59"/>
      <c r="FX519" s="59"/>
      <c r="FY519" s="59"/>
      <c r="FZ519" s="59"/>
      <c r="GA519" s="59"/>
      <c r="GB519" s="59"/>
      <c r="GC519" s="59"/>
      <c r="GD519" s="59"/>
      <c r="GE519" s="59"/>
      <c r="GF519" s="59"/>
      <c r="GG519" s="59"/>
      <c r="GH519" s="59"/>
      <c r="GI519" s="59"/>
      <c r="GJ519" s="59"/>
      <c r="GK519" s="59"/>
      <c r="GL519" s="59"/>
      <c r="GM519" s="59"/>
      <c r="GN519" s="59"/>
      <c r="GO519" s="59"/>
      <c r="GP519" s="59"/>
      <c r="GQ519" s="59"/>
      <c r="GR519" s="59"/>
      <c r="GS519" s="59"/>
      <c r="GT519" s="59"/>
      <c r="GU519" s="59"/>
      <c r="GV519" s="59"/>
      <c r="GW519" s="59"/>
      <c r="GX519" s="59"/>
      <c r="GY519" s="59"/>
      <c r="GZ519" s="59"/>
      <c r="HA519" s="59"/>
      <c r="HB519" s="59"/>
      <c r="HC519" s="59"/>
      <c r="HD519" s="59"/>
      <c r="HE519" s="59"/>
      <c r="HF519" s="59"/>
      <c r="HG519" s="59"/>
      <c r="HH519" s="59"/>
      <c r="HI519" s="59"/>
      <c r="HJ519" s="59"/>
      <c r="HK519" s="59"/>
      <c r="HL519" s="59"/>
      <c r="HM519" s="59"/>
      <c r="HN519" s="59"/>
      <c r="HO519" s="59"/>
      <c r="HP519" s="59"/>
      <c r="HQ519" s="59"/>
      <c r="HR519" s="59"/>
      <c r="HS519" s="59"/>
      <c r="HT519" s="59"/>
      <c r="HU519" s="59"/>
      <c r="HV519" s="59"/>
      <c r="HW519" s="59"/>
      <c r="HX519" s="59"/>
      <c r="HY519" s="59"/>
      <c r="HZ519" s="59"/>
    </row>
    <row r="520" spans="1:234" ht="10.5" customHeight="1">
      <c r="A520" s="467"/>
      <c r="B520" s="468"/>
      <c r="C520" s="294"/>
      <c r="D520" s="283"/>
      <c r="E520" s="87"/>
      <c r="F520" s="87"/>
      <c r="G520" s="87"/>
      <c r="H520" s="87"/>
      <c r="I520" s="87"/>
      <c r="J520" s="88"/>
      <c r="K520" s="89"/>
      <c r="L520" s="90"/>
      <c r="M520" s="91"/>
      <c r="N520" s="92"/>
      <c r="O520" s="212"/>
      <c r="P520" s="222"/>
      <c r="Q520" s="319"/>
      <c r="R520" s="93"/>
      <c r="S520" s="93"/>
      <c r="T520" s="94"/>
      <c r="U520" s="94"/>
      <c r="V520" s="90"/>
      <c r="W520" s="89"/>
      <c r="X520" s="92"/>
      <c r="Y520" s="182"/>
      <c r="Z520" s="184"/>
      <c r="AA520" s="306"/>
      <c r="AB520" s="442"/>
      <c r="AC520" s="349"/>
      <c r="AD520" s="349"/>
      <c r="AE520" s="349"/>
      <c r="AF520" s="349"/>
      <c r="AG520" s="349"/>
      <c r="AH520" s="349"/>
      <c r="AI520" s="306"/>
      <c r="AJ520" s="90">
        <v>8</v>
      </c>
      <c r="AK520" s="182"/>
      <c r="AL520" s="184"/>
      <c r="AM520" s="349"/>
      <c r="AN520" s="349"/>
      <c r="AO520" s="306"/>
      <c r="AP520" s="350"/>
      <c r="AQ520" s="490"/>
      <c r="AR520" s="95"/>
      <c r="AS520" s="95"/>
      <c r="AT520" s="95"/>
      <c r="AU520" s="95"/>
      <c r="AV520" s="95"/>
      <c r="AW520" s="95"/>
      <c r="AX520" s="95"/>
      <c r="AY520" s="95"/>
      <c r="AZ520" s="95"/>
      <c r="BA520" s="95"/>
      <c r="BB520" s="95"/>
      <c r="BC520" s="95"/>
      <c r="BD520" s="95"/>
      <c r="BE520" s="95"/>
      <c r="BF520" s="95"/>
      <c r="BG520" s="95"/>
      <c r="BH520" s="95"/>
      <c r="BI520" s="95"/>
      <c r="BJ520" s="95"/>
      <c r="BK520" s="95"/>
      <c r="BL520" s="95"/>
      <c r="BM520" s="95"/>
      <c r="BN520" s="95"/>
      <c r="BO520" s="95"/>
      <c r="BP520" s="95"/>
      <c r="BQ520" s="95"/>
      <c r="BR520" s="95"/>
      <c r="BS520" s="95"/>
      <c r="BT520" s="95"/>
      <c r="BU520" s="95"/>
      <c r="BV520" s="95"/>
      <c r="BW520" s="95"/>
      <c r="BX520" s="95"/>
      <c r="BY520" s="95"/>
      <c r="BZ520" s="95"/>
      <c r="CA520" s="95"/>
      <c r="CB520" s="95"/>
      <c r="CC520" s="95"/>
      <c r="CD520" s="95"/>
      <c r="CE520" s="95"/>
      <c r="CF520" s="95"/>
      <c r="CG520" s="95"/>
      <c r="CH520" s="95"/>
      <c r="CI520" s="95"/>
      <c r="CJ520" s="95"/>
      <c r="CK520" s="95"/>
      <c r="CL520" s="95"/>
      <c r="CM520" s="95"/>
      <c r="CN520" s="95"/>
      <c r="CO520" s="95"/>
      <c r="CP520" s="95"/>
      <c r="CQ520" s="95"/>
      <c r="CR520" s="95"/>
      <c r="CS520" s="95"/>
      <c r="CT520" s="95"/>
      <c r="CU520" s="95"/>
      <c r="CV520" s="95"/>
      <c r="CW520" s="95"/>
      <c r="CX520" s="95"/>
      <c r="CY520" s="95"/>
      <c r="CZ520" s="95"/>
      <c r="DA520" s="95"/>
      <c r="DB520" s="95"/>
      <c r="DC520" s="95"/>
      <c r="DD520" s="95"/>
      <c r="DE520" s="95"/>
      <c r="DF520" s="95"/>
      <c r="DG520" s="95"/>
      <c r="DH520" s="95"/>
      <c r="DI520" s="95"/>
      <c r="DJ520" s="95"/>
      <c r="DK520" s="95"/>
      <c r="DL520" s="95"/>
      <c r="DM520" s="95"/>
      <c r="DN520" s="95"/>
      <c r="DO520" s="95"/>
      <c r="DP520" s="95"/>
      <c r="DQ520" s="95"/>
      <c r="DR520" s="95"/>
      <c r="DS520" s="95"/>
      <c r="DT520" s="95"/>
      <c r="DU520" s="95"/>
      <c r="DV520" s="95"/>
      <c r="DW520" s="95"/>
      <c r="DX520" s="95"/>
      <c r="DY520" s="95"/>
      <c r="DZ520" s="95"/>
      <c r="EA520" s="95"/>
      <c r="EB520" s="95"/>
      <c r="EC520" s="95"/>
      <c r="ED520" s="95"/>
      <c r="EE520" s="95"/>
      <c r="EF520" s="95"/>
      <c r="EG520" s="95"/>
      <c r="EH520" s="95"/>
      <c r="EI520" s="95"/>
      <c r="EJ520" s="95"/>
      <c r="EK520" s="95"/>
      <c r="EL520" s="95"/>
      <c r="EM520" s="95"/>
      <c r="EN520" s="95"/>
      <c r="EO520" s="95"/>
      <c r="EP520" s="95"/>
      <c r="EQ520" s="95"/>
      <c r="ER520" s="95"/>
      <c r="ES520" s="95"/>
      <c r="ET520" s="95"/>
      <c r="EU520" s="95"/>
      <c r="EV520" s="95"/>
      <c r="EW520" s="95"/>
      <c r="EX520" s="95"/>
      <c r="EY520" s="95"/>
      <c r="EZ520" s="95"/>
      <c r="FA520" s="95"/>
      <c r="FB520" s="95"/>
      <c r="FC520" s="95"/>
      <c r="FD520" s="95"/>
      <c r="FE520" s="95"/>
      <c r="FF520" s="95"/>
      <c r="FG520" s="95"/>
      <c r="FH520" s="95"/>
      <c r="FI520" s="95"/>
      <c r="FJ520" s="95"/>
      <c r="FK520" s="95"/>
      <c r="FL520" s="95"/>
      <c r="FM520" s="95"/>
      <c r="FN520" s="95"/>
      <c r="FO520" s="95"/>
      <c r="FP520" s="95"/>
      <c r="FQ520" s="95"/>
      <c r="FR520" s="95"/>
      <c r="FS520" s="95"/>
      <c r="FT520" s="95"/>
      <c r="FU520" s="95"/>
      <c r="FV520" s="95"/>
      <c r="FW520" s="95"/>
      <c r="FX520" s="95"/>
      <c r="FY520" s="95"/>
      <c r="FZ520" s="95"/>
      <c r="GA520" s="95"/>
      <c r="GB520" s="95"/>
      <c r="GC520" s="95"/>
      <c r="GD520" s="95"/>
      <c r="GE520" s="95"/>
      <c r="GF520" s="95"/>
      <c r="GG520" s="95"/>
      <c r="GH520" s="95"/>
      <c r="GI520" s="95"/>
      <c r="GJ520" s="95"/>
      <c r="GK520" s="95"/>
      <c r="GL520" s="95"/>
      <c r="GM520" s="95"/>
      <c r="GN520" s="95"/>
      <c r="GO520" s="95"/>
      <c r="GP520" s="95"/>
      <c r="GQ520" s="95"/>
      <c r="GR520" s="95"/>
      <c r="GS520" s="95"/>
      <c r="GT520" s="95"/>
      <c r="GU520" s="95"/>
      <c r="GV520" s="95"/>
      <c r="GW520" s="95"/>
      <c r="GX520" s="95"/>
      <c r="GY520" s="95"/>
      <c r="GZ520" s="95"/>
      <c r="HA520" s="95"/>
      <c r="HB520" s="95"/>
      <c r="HC520" s="95"/>
      <c r="HD520" s="95"/>
      <c r="HE520" s="95"/>
      <c r="HF520" s="95"/>
      <c r="HG520" s="95"/>
      <c r="HH520" s="95"/>
      <c r="HI520" s="95"/>
      <c r="HJ520" s="95"/>
      <c r="HK520" s="95"/>
      <c r="HL520" s="95"/>
      <c r="HM520" s="95"/>
      <c r="HN520" s="95"/>
      <c r="HO520" s="95"/>
      <c r="HP520" s="95"/>
      <c r="HQ520" s="95"/>
      <c r="HR520" s="95"/>
      <c r="HS520" s="95"/>
      <c r="HT520" s="95"/>
      <c r="HU520" s="95"/>
      <c r="HV520" s="95"/>
      <c r="HW520" s="95"/>
      <c r="HX520" s="95"/>
      <c r="HY520" s="95"/>
      <c r="HZ520" s="95"/>
    </row>
    <row r="521" spans="1:234" s="95" customFormat="1" ht="10.5" customHeight="1">
      <c r="A521" s="463" t="s">
        <v>61</v>
      </c>
      <c r="B521" s="465">
        <f>B519+1</f>
        <v>38883</v>
      </c>
      <c r="C521" s="293">
        <f>SUM(D521:J522)</f>
        <v>105</v>
      </c>
      <c r="D521" s="285">
        <v>30</v>
      </c>
      <c r="E521" s="96"/>
      <c r="F521" s="80"/>
      <c r="G521" s="80"/>
      <c r="H521" s="80"/>
      <c r="I521" s="96"/>
      <c r="J521" s="81"/>
      <c r="K521" s="28" t="s">
        <v>260</v>
      </c>
      <c r="L521" s="99">
        <v>9</v>
      </c>
      <c r="M521" s="82" t="s">
        <v>100</v>
      </c>
      <c r="N521" s="83">
        <v>12</v>
      </c>
      <c r="O521" s="213" t="s">
        <v>29</v>
      </c>
      <c r="P521" s="221"/>
      <c r="Q521" s="318">
        <f>SUM(R521:R522,T521:T522)+SUM(S521:S522)*1.5+SUM(U521:U522)/3+SUM(V521:V522)*0.6</f>
        <v>21</v>
      </c>
      <c r="R521" s="70"/>
      <c r="S521" s="70">
        <v>2</v>
      </c>
      <c r="T521" s="29">
        <v>2</v>
      </c>
      <c r="U521" s="29"/>
      <c r="V521" s="30"/>
      <c r="W521" s="28"/>
      <c r="X521" s="83"/>
      <c r="Y521" s="140"/>
      <c r="Z521" s="185"/>
      <c r="AA521" s="34"/>
      <c r="AB521" s="32">
        <v>30</v>
      </c>
      <c r="AC521" s="33"/>
      <c r="AD521" s="33"/>
      <c r="AE521" s="33"/>
      <c r="AF521" s="33"/>
      <c r="AG521" s="33"/>
      <c r="AH521" s="33"/>
      <c r="AI521" s="34"/>
      <c r="AJ521" s="30"/>
      <c r="AK521" s="140">
        <v>48</v>
      </c>
      <c r="AL521" s="185">
        <v>69</v>
      </c>
      <c r="AM521" s="33">
        <v>61</v>
      </c>
      <c r="AN521" s="33">
        <v>62</v>
      </c>
      <c r="AO521" s="34">
        <f>AN521-AK521</f>
        <v>14</v>
      </c>
      <c r="AP521" s="352"/>
      <c r="AQ521" s="491" t="s">
        <v>176</v>
      </c>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c r="BO521" s="59"/>
      <c r="BP521" s="59"/>
      <c r="BQ521" s="59"/>
      <c r="BR521" s="59"/>
      <c r="BS521" s="59"/>
      <c r="BT521" s="59"/>
      <c r="BU521" s="59"/>
      <c r="BV521" s="59"/>
      <c r="BW521" s="59"/>
      <c r="BX521" s="59"/>
      <c r="BY521" s="59"/>
      <c r="BZ521" s="59"/>
      <c r="CA521" s="59"/>
      <c r="CB521" s="59"/>
      <c r="CC521" s="59"/>
      <c r="CD521" s="59"/>
      <c r="CE521" s="59"/>
      <c r="CF521" s="59"/>
      <c r="CG521" s="59"/>
      <c r="CH521" s="59"/>
      <c r="CI521" s="59"/>
      <c r="CJ521" s="59"/>
      <c r="CK521" s="59"/>
      <c r="CL521" s="59"/>
      <c r="CM521" s="59"/>
      <c r="CN521" s="59"/>
      <c r="CO521" s="59"/>
      <c r="CP521" s="59"/>
      <c r="CQ521" s="59"/>
      <c r="CR521" s="59"/>
      <c r="CS521" s="59"/>
      <c r="CT521" s="59"/>
      <c r="CU521" s="59"/>
      <c r="CV521" s="59"/>
      <c r="CW521" s="59"/>
      <c r="CX521" s="59"/>
      <c r="CY521" s="59"/>
      <c r="CZ521" s="59"/>
      <c r="DA521" s="59"/>
      <c r="DB521" s="59"/>
      <c r="DC521" s="59"/>
      <c r="DD521" s="59"/>
      <c r="DE521" s="59"/>
      <c r="DF521" s="59"/>
      <c r="DG521" s="59"/>
      <c r="DH521" s="59"/>
      <c r="DI521" s="59"/>
      <c r="DJ521" s="59"/>
      <c r="DK521" s="59"/>
      <c r="DL521" s="59"/>
      <c r="DM521" s="59"/>
      <c r="DN521" s="59"/>
      <c r="DO521" s="59"/>
      <c r="DP521" s="59"/>
      <c r="DQ521" s="59"/>
      <c r="DR521" s="59"/>
      <c r="DS521" s="59"/>
      <c r="DT521" s="59"/>
      <c r="DU521" s="59"/>
      <c r="DV521" s="59"/>
      <c r="DW521" s="59"/>
      <c r="DX521" s="59"/>
      <c r="DY521" s="59"/>
      <c r="DZ521" s="59"/>
      <c r="EA521" s="59"/>
      <c r="EB521" s="59"/>
      <c r="EC521" s="59"/>
      <c r="ED521" s="59"/>
      <c r="EE521" s="59"/>
      <c r="EF521" s="59"/>
      <c r="EG521" s="59"/>
      <c r="EH521" s="59"/>
      <c r="EI521" s="59"/>
      <c r="EJ521" s="59"/>
      <c r="EK521" s="59"/>
      <c r="EL521" s="59"/>
      <c r="EM521" s="59"/>
      <c r="EN521" s="59"/>
      <c r="EO521" s="59"/>
      <c r="EP521" s="59"/>
      <c r="EQ521" s="59"/>
      <c r="ER521" s="59"/>
      <c r="ES521" s="59"/>
      <c r="ET521" s="59"/>
      <c r="EU521" s="59"/>
      <c r="EV521" s="59"/>
      <c r="EW521" s="59"/>
      <c r="EX521" s="59"/>
      <c r="EY521" s="59"/>
      <c r="EZ521" s="59"/>
      <c r="FA521" s="59"/>
      <c r="FB521" s="59"/>
      <c r="FC521" s="59"/>
      <c r="FD521" s="59"/>
      <c r="FE521" s="59"/>
      <c r="FF521" s="59"/>
      <c r="FG521" s="59"/>
      <c r="FH521" s="59"/>
      <c r="FI521" s="59"/>
      <c r="FJ521" s="59"/>
      <c r="FK521" s="59"/>
      <c r="FL521" s="59"/>
      <c r="FM521" s="59"/>
      <c r="FN521" s="59"/>
      <c r="FO521" s="59"/>
      <c r="FP521" s="59"/>
      <c r="FQ521" s="59"/>
      <c r="FR521" s="59"/>
      <c r="FS521" s="59"/>
      <c r="FT521" s="59"/>
      <c r="FU521" s="59"/>
      <c r="FV521" s="59"/>
      <c r="FW521" s="59"/>
      <c r="FX521" s="59"/>
      <c r="FY521" s="59"/>
      <c r="FZ521" s="59"/>
      <c r="GA521" s="59"/>
      <c r="GB521" s="59"/>
      <c r="GC521" s="59"/>
      <c r="GD521" s="59"/>
      <c r="GE521" s="59"/>
      <c r="GF521" s="59"/>
      <c r="GG521" s="59"/>
      <c r="GH521" s="59"/>
      <c r="GI521" s="59"/>
      <c r="GJ521" s="59"/>
      <c r="GK521" s="59"/>
      <c r="GL521" s="59"/>
      <c r="GM521" s="59"/>
      <c r="GN521" s="59"/>
      <c r="GO521" s="59"/>
      <c r="GP521" s="59"/>
      <c r="GQ521" s="59"/>
      <c r="GR521" s="59"/>
      <c r="GS521" s="59"/>
      <c r="GT521" s="59"/>
      <c r="GU521" s="59"/>
      <c r="GV521" s="59"/>
      <c r="GW521" s="59"/>
      <c r="GX521" s="59"/>
      <c r="GY521" s="59"/>
      <c r="GZ521" s="59"/>
      <c r="HA521" s="59"/>
      <c r="HB521" s="59"/>
      <c r="HC521" s="59"/>
      <c r="HD521" s="59"/>
      <c r="HE521" s="59"/>
      <c r="HF521" s="59"/>
      <c r="HG521" s="59"/>
      <c r="HH521" s="59"/>
      <c r="HI521" s="59"/>
      <c r="HJ521" s="59"/>
      <c r="HK521" s="59"/>
      <c r="HL521" s="59"/>
      <c r="HM521" s="59"/>
      <c r="HN521" s="59"/>
      <c r="HO521" s="59"/>
      <c r="HP521" s="59"/>
      <c r="HQ521" s="59"/>
      <c r="HR521" s="59"/>
      <c r="HS521" s="59"/>
      <c r="HT521" s="59"/>
      <c r="HU521" s="59"/>
      <c r="HV521" s="59"/>
      <c r="HW521" s="59"/>
      <c r="HX521" s="59"/>
      <c r="HY521" s="59"/>
      <c r="HZ521" s="59"/>
    </row>
    <row r="522" spans="1:234" ht="10.5" customHeight="1">
      <c r="A522" s="467"/>
      <c r="B522" s="468"/>
      <c r="C522" s="294"/>
      <c r="D522" s="286">
        <v>50</v>
      </c>
      <c r="E522" s="97"/>
      <c r="F522" s="87">
        <v>8</v>
      </c>
      <c r="G522" s="87">
        <v>17</v>
      </c>
      <c r="H522" s="87"/>
      <c r="I522" s="97"/>
      <c r="J522" s="88"/>
      <c r="K522" s="89" t="s">
        <v>260</v>
      </c>
      <c r="L522" s="101">
        <v>9</v>
      </c>
      <c r="M522" s="91" t="s">
        <v>97</v>
      </c>
      <c r="N522" s="92">
        <v>18</v>
      </c>
      <c r="O522" s="212" t="s">
        <v>503</v>
      </c>
      <c r="P522" s="222"/>
      <c r="Q522" s="319"/>
      <c r="R522" s="93"/>
      <c r="S522" s="93">
        <v>4</v>
      </c>
      <c r="T522" s="94">
        <v>10</v>
      </c>
      <c r="U522" s="94"/>
      <c r="V522" s="90"/>
      <c r="W522" s="89">
        <v>171</v>
      </c>
      <c r="X522" s="92">
        <v>181</v>
      </c>
      <c r="Y522" s="182"/>
      <c r="Z522" s="184">
        <v>4.3</v>
      </c>
      <c r="AA522" s="306"/>
      <c r="AB522" s="442">
        <v>50</v>
      </c>
      <c r="AC522" s="349">
        <v>25</v>
      </c>
      <c r="AD522" s="349"/>
      <c r="AE522" s="349"/>
      <c r="AF522" s="349"/>
      <c r="AG522" s="349"/>
      <c r="AH522" s="349"/>
      <c r="AI522" s="306"/>
      <c r="AJ522" s="90">
        <v>7</v>
      </c>
      <c r="AK522" s="182"/>
      <c r="AL522" s="184"/>
      <c r="AM522" s="349"/>
      <c r="AN522" s="349"/>
      <c r="AO522" s="306"/>
      <c r="AP522" s="350"/>
      <c r="AQ522" s="490"/>
      <c r="AR522" s="95"/>
      <c r="AS522" s="95"/>
      <c r="AT522" s="95"/>
      <c r="AU522" s="95"/>
      <c r="AV522" s="95"/>
      <c r="AW522" s="95"/>
      <c r="AX522" s="95"/>
      <c r="AY522" s="95"/>
      <c r="AZ522" s="95"/>
      <c r="BA522" s="95"/>
      <c r="BB522" s="95"/>
      <c r="BC522" s="95"/>
      <c r="BD522" s="95"/>
      <c r="BE522" s="95"/>
      <c r="BF522" s="95"/>
      <c r="BG522" s="95"/>
      <c r="BH522" s="95"/>
      <c r="BI522" s="95"/>
      <c r="BJ522" s="95"/>
      <c r="BK522" s="95"/>
      <c r="BL522" s="95"/>
      <c r="BM522" s="95"/>
      <c r="BN522" s="95"/>
      <c r="BO522" s="95"/>
      <c r="BP522" s="95"/>
      <c r="BQ522" s="95"/>
      <c r="BR522" s="95"/>
      <c r="BS522" s="95"/>
      <c r="BT522" s="95"/>
      <c r="BU522" s="95"/>
      <c r="BV522" s="95"/>
      <c r="BW522" s="95"/>
      <c r="BX522" s="95"/>
      <c r="BY522" s="95"/>
      <c r="BZ522" s="95"/>
      <c r="CA522" s="95"/>
      <c r="CB522" s="95"/>
      <c r="CC522" s="95"/>
      <c r="CD522" s="95"/>
      <c r="CE522" s="95"/>
      <c r="CF522" s="95"/>
      <c r="CG522" s="95"/>
      <c r="CH522" s="95"/>
      <c r="CI522" s="95"/>
      <c r="CJ522" s="95"/>
      <c r="CK522" s="95"/>
      <c r="CL522" s="95"/>
      <c r="CM522" s="95"/>
      <c r="CN522" s="95"/>
      <c r="CO522" s="95"/>
      <c r="CP522" s="95"/>
      <c r="CQ522" s="95"/>
      <c r="CR522" s="95"/>
      <c r="CS522" s="95"/>
      <c r="CT522" s="95"/>
      <c r="CU522" s="95"/>
      <c r="CV522" s="95"/>
      <c r="CW522" s="95"/>
      <c r="CX522" s="95"/>
      <c r="CY522" s="95"/>
      <c r="CZ522" s="95"/>
      <c r="DA522" s="95"/>
      <c r="DB522" s="95"/>
      <c r="DC522" s="95"/>
      <c r="DD522" s="95"/>
      <c r="DE522" s="95"/>
      <c r="DF522" s="95"/>
      <c r="DG522" s="95"/>
      <c r="DH522" s="95"/>
      <c r="DI522" s="95"/>
      <c r="DJ522" s="95"/>
      <c r="DK522" s="95"/>
      <c r="DL522" s="95"/>
      <c r="DM522" s="95"/>
      <c r="DN522" s="95"/>
      <c r="DO522" s="95"/>
      <c r="DP522" s="95"/>
      <c r="DQ522" s="95"/>
      <c r="DR522" s="95"/>
      <c r="DS522" s="95"/>
      <c r="DT522" s="95"/>
      <c r="DU522" s="95"/>
      <c r="DV522" s="95"/>
      <c r="DW522" s="95"/>
      <c r="DX522" s="95"/>
      <c r="DY522" s="95"/>
      <c r="DZ522" s="95"/>
      <c r="EA522" s="95"/>
      <c r="EB522" s="95"/>
      <c r="EC522" s="95"/>
      <c r="ED522" s="95"/>
      <c r="EE522" s="95"/>
      <c r="EF522" s="95"/>
      <c r="EG522" s="95"/>
      <c r="EH522" s="95"/>
      <c r="EI522" s="95"/>
      <c r="EJ522" s="95"/>
      <c r="EK522" s="95"/>
      <c r="EL522" s="95"/>
      <c r="EM522" s="95"/>
      <c r="EN522" s="95"/>
      <c r="EO522" s="95"/>
      <c r="EP522" s="95"/>
      <c r="EQ522" s="95"/>
      <c r="ER522" s="95"/>
      <c r="ES522" s="95"/>
      <c r="ET522" s="95"/>
      <c r="EU522" s="95"/>
      <c r="EV522" s="95"/>
      <c r="EW522" s="95"/>
      <c r="EX522" s="95"/>
      <c r="EY522" s="95"/>
      <c r="EZ522" s="95"/>
      <c r="FA522" s="95"/>
      <c r="FB522" s="95"/>
      <c r="FC522" s="95"/>
      <c r="FD522" s="95"/>
      <c r="FE522" s="95"/>
      <c r="FF522" s="95"/>
      <c r="FG522" s="95"/>
      <c r="FH522" s="95"/>
      <c r="FI522" s="95"/>
      <c r="FJ522" s="95"/>
      <c r="FK522" s="95"/>
      <c r="FL522" s="95"/>
      <c r="FM522" s="95"/>
      <c r="FN522" s="95"/>
      <c r="FO522" s="95"/>
      <c r="FP522" s="95"/>
      <c r="FQ522" s="95"/>
      <c r="FR522" s="95"/>
      <c r="FS522" s="95"/>
      <c r="FT522" s="95"/>
      <c r="FU522" s="95"/>
      <c r="FV522" s="95"/>
      <c r="FW522" s="95"/>
      <c r="FX522" s="95"/>
      <c r="FY522" s="95"/>
      <c r="FZ522" s="95"/>
      <c r="GA522" s="95"/>
      <c r="GB522" s="95"/>
      <c r="GC522" s="95"/>
      <c r="GD522" s="95"/>
      <c r="GE522" s="95"/>
      <c r="GF522" s="95"/>
      <c r="GG522" s="95"/>
      <c r="GH522" s="95"/>
      <c r="GI522" s="95"/>
      <c r="GJ522" s="95"/>
      <c r="GK522" s="95"/>
      <c r="GL522" s="95"/>
      <c r="GM522" s="95"/>
      <c r="GN522" s="95"/>
      <c r="GO522" s="95"/>
      <c r="GP522" s="95"/>
      <c r="GQ522" s="95"/>
      <c r="GR522" s="95"/>
      <c r="GS522" s="95"/>
      <c r="GT522" s="95"/>
      <c r="GU522" s="95"/>
      <c r="GV522" s="95"/>
      <c r="GW522" s="95"/>
      <c r="GX522" s="95"/>
      <c r="GY522" s="95"/>
      <c r="GZ522" s="95"/>
      <c r="HA522" s="95"/>
      <c r="HB522" s="95"/>
      <c r="HC522" s="95"/>
      <c r="HD522" s="95"/>
      <c r="HE522" s="95"/>
      <c r="HF522" s="95"/>
      <c r="HG522" s="95"/>
      <c r="HH522" s="95"/>
      <c r="HI522" s="95"/>
      <c r="HJ522" s="95"/>
      <c r="HK522" s="95"/>
      <c r="HL522" s="95"/>
      <c r="HM522" s="95"/>
      <c r="HN522" s="95"/>
      <c r="HO522" s="95"/>
      <c r="HP522" s="95"/>
      <c r="HQ522" s="95"/>
      <c r="HR522" s="95"/>
      <c r="HS522" s="95"/>
      <c r="HT522" s="95"/>
      <c r="HU522" s="95"/>
      <c r="HV522" s="95"/>
      <c r="HW522" s="95"/>
      <c r="HX522" s="95"/>
      <c r="HY522" s="95"/>
      <c r="HZ522" s="95"/>
    </row>
    <row r="523" spans="1:234" s="95" customFormat="1" ht="10.5" customHeight="1">
      <c r="A523" s="463" t="s">
        <v>62</v>
      </c>
      <c r="B523" s="465">
        <f>B521+1</f>
        <v>38884</v>
      </c>
      <c r="C523" s="293">
        <f>SUM(D523:J524)</f>
        <v>233</v>
      </c>
      <c r="D523" s="285">
        <v>120</v>
      </c>
      <c r="E523" s="96"/>
      <c r="F523" s="80"/>
      <c r="G523" s="80"/>
      <c r="H523" s="80"/>
      <c r="I523" s="80"/>
      <c r="J523" s="98"/>
      <c r="K523" s="28" t="s">
        <v>31</v>
      </c>
      <c r="L523" s="30">
        <v>9</v>
      </c>
      <c r="M523" s="82" t="s">
        <v>100</v>
      </c>
      <c r="N523" s="83">
        <v>10</v>
      </c>
      <c r="O523" s="211" t="s">
        <v>524</v>
      </c>
      <c r="P523" s="221"/>
      <c r="Q523" s="318">
        <f>SUM(R523:R524,T523:T524)+SUM(S523:S524)*1.5+SUM(U523:U524)/3+SUM(V523:V524)*0.6</f>
        <v>39.5</v>
      </c>
      <c r="R523" s="70"/>
      <c r="S523" s="70"/>
      <c r="T523" s="29">
        <v>9</v>
      </c>
      <c r="U523" s="29">
        <v>30</v>
      </c>
      <c r="V523" s="30"/>
      <c r="W523" s="28">
        <v>112</v>
      </c>
      <c r="X523" s="83"/>
      <c r="Y523" s="180"/>
      <c r="Z523" s="307"/>
      <c r="AA523" s="54"/>
      <c r="AB523" s="38">
        <v>45</v>
      </c>
      <c r="AC523" s="37"/>
      <c r="AD523" s="37"/>
      <c r="AE523" s="37"/>
      <c r="AF523" s="37">
        <v>75</v>
      </c>
      <c r="AG523" s="37"/>
      <c r="AH523" s="37"/>
      <c r="AI523" s="54"/>
      <c r="AJ523" s="30"/>
      <c r="AK523" s="140">
        <v>45</v>
      </c>
      <c r="AL523" s="185">
        <v>63</v>
      </c>
      <c r="AM523" s="33">
        <v>60</v>
      </c>
      <c r="AN523" s="33">
        <v>61</v>
      </c>
      <c r="AO523" s="34">
        <f>AN523-AK523</f>
        <v>16</v>
      </c>
      <c r="AP523" s="352"/>
      <c r="AQ523" s="491" t="s">
        <v>167</v>
      </c>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c r="BO523" s="59"/>
      <c r="BP523" s="59"/>
      <c r="BQ523" s="59"/>
      <c r="BR523" s="59"/>
      <c r="BS523" s="59"/>
      <c r="BT523" s="59"/>
      <c r="BU523" s="59"/>
      <c r="BV523" s="59"/>
      <c r="BW523" s="59"/>
      <c r="BX523" s="59"/>
      <c r="BY523" s="59"/>
      <c r="BZ523" s="59"/>
      <c r="CA523" s="59"/>
      <c r="CB523" s="59"/>
      <c r="CC523" s="59"/>
      <c r="CD523" s="59"/>
      <c r="CE523" s="59"/>
      <c r="CF523" s="59"/>
      <c r="CG523" s="59"/>
      <c r="CH523" s="59"/>
      <c r="CI523" s="59"/>
      <c r="CJ523" s="59"/>
      <c r="CK523" s="59"/>
      <c r="CL523" s="59"/>
      <c r="CM523" s="59"/>
      <c r="CN523" s="59"/>
      <c r="CO523" s="59"/>
      <c r="CP523" s="59"/>
      <c r="CQ523" s="59"/>
      <c r="CR523" s="59"/>
      <c r="CS523" s="59"/>
      <c r="CT523" s="59"/>
      <c r="CU523" s="59"/>
      <c r="CV523" s="59"/>
      <c r="CW523" s="59"/>
      <c r="CX523" s="59"/>
      <c r="CY523" s="59"/>
      <c r="CZ523" s="59"/>
      <c r="DA523" s="59"/>
      <c r="DB523" s="59"/>
      <c r="DC523" s="59"/>
      <c r="DD523" s="59"/>
      <c r="DE523" s="59"/>
      <c r="DF523" s="59"/>
      <c r="DG523" s="59"/>
      <c r="DH523" s="59"/>
      <c r="DI523" s="59"/>
      <c r="DJ523" s="59"/>
      <c r="DK523" s="59"/>
      <c r="DL523" s="59"/>
      <c r="DM523" s="59"/>
      <c r="DN523" s="59"/>
      <c r="DO523" s="59"/>
      <c r="DP523" s="59"/>
      <c r="DQ523" s="59"/>
      <c r="DR523" s="59"/>
      <c r="DS523" s="59"/>
      <c r="DT523" s="59"/>
      <c r="DU523" s="59"/>
      <c r="DV523" s="59"/>
      <c r="DW523" s="59"/>
      <c r="DX523" s="59"/>
      <c r="DY523" s="59"/>
      <c r="DZ523" s="59"/>
      <c r="EA523" s="59"/>
      <c r="EB523" s="59"/>
      <c r="EC523" s="59"/>
      <c r="ED523" s="59"/>
      <c r="EE523" s="59"/>
      <c r="EF523" s="59"/>
      <c r="EG523" s="59"/>
      <c r="EH523" s="59"/>
      <c r="EI523" s="59"/>
      <c r="EJ523" s="59"/>
      <c r="EK523" s="59"/>
      <c r="EL523" s="59"/>
      <c r="EM523" s="59"/>
      <c r="EN523" s="59"/>
      <c r="EO523" s="59"/>
      <c r="EP523" s="59"/>
      <c r="EQ523" s="59"/>
      <c r="ER523" s="59"/>
      <c r="ES523" s="59"/>
      <c r="ET523" s="59"/>
      <c r="EU523" s="59"/>
      <c r="EV523" s="59"/>
      <c r="EW523" s="59"/>
      <c r="EX523" s="59"/>
      <c r="EY523" s="59"/>
      <c r="EZ523" s="59"/>
      <c r="FA523" s="59"/>
      <c r="FB523" s="59"/>
      <c r="FC523" s="59"/>
      <c r="FD523" s="59"/>
      <c r="FE523" s="59"/>
      <c r="FF523" s="59"/>
      <c r="FG523" s="59"/>
      <c r="FH523" s="59"/>
      <c r="FI523" s="59"/>
      <c r="FJ523" s="59"/>
      <c r="FK523" s="59"/>
      <c r="FL523" s="59"/>
      <c r="FM523" s="59"/>
      <c r="FN523" s="59"/>
      <c r="FO523" s="59"/>
      <c r="FP523" s="59"/>
      <c r="FQ523" s="59"/>
      <c r="FR523" s="59"/>
      <c r="FS523" s="59"/>
      <c r="FT523" s="59"/>
      <c r="FU523" s="59"/>
      <c r="FV523" s="59"/>
      <c r="FW523" s="59"/>
      <c r="FX523" s="59"/>
      <c r="FY523" s="59"/>
      <c r="FZ523" s="59"/>
      <c r="GA523" s="59"/>
      <c r="GB523" s="59"/>
      <c r="GC523" s="59"/>
      <c r="GD523" s="59"/>
      <c r="GE523" s="59"/>
      <c r="GF523" s="59"/>
      <c r="GG523" s="59"/>
      <c r="GH523" s="59"/>
      <c r="GI523" s="59"/>
      <c r="GJ523" s="59"/>
      <c r="GK523" s="59"/>
      <c r="GL523" s="59"/>
      <c r="GM523" s="59"/>
      <c r="GN523" s="59"/>
      <c r="GO523" s="59"/>
      <c r="GP523" s="59"/>
      <c r="GQ523" s="59"/>
      <c r="GR523" s="59"/>
      <c r="GS523" s="59"/>
      <c r="GT523" s="59"/>
      <c r="GU523" s="59"/>
      <c r="GV523" s="59"/>
      <c r="GW523" s="59"/>
      <c r="GX523" s="59"/>
      <c r="GY523" s="59"/>
      <c r="GZ523" s="59"/>
      <c r="HA523" s="59"/>
      <c r="HB523" s="59"/>
      <c r="HC523" s="59"/>
      <c r="HD523" s="59"/>
      <c r="HE523" s="59"/>
      <c r="HF523" s="59"/>
      <c r="HG523" s="59"/>
      <c r="HH523" s="59"/>
      <c r="HI523" s="59"/>
      <c r="HJ523" s="59"/>
      <c r="HK523" s="59"/>
      <c r="HL523" s="59"/>
      <c r="HM523" s="59"/>
      <c r="HN523" s="59"/>
      <c r="HO523" s="59"/>
      <c r="HP523" s="59"/>
      <c r="HQ523" s="59"/>
      <c r="HR523" s="59"/>
      <c r="HS523" s="59"/>
      <c r="HT523" s="59"/>
      <c r="HU523" s="59"/>
      <c r="HV523" s="59"/>
      <c r="HW523" s="59"/>
      <c r="HX523" s="59"/>
      <c r="HY523" s="59"/>
      <c r="HZ523" s="59"/>
    </row>
    <row r="524" spans="1:234" ht="10.5" customHeight="1">
      <c r="A524" s="467"/>
      <c r="B524" s="468"/>
      <c r="C524" s="294"/>
      <c r="D524" s="286">
        <v>113</v>
      </c>
      <c r="E524" s="97"/>
      <c r="F524" s="87"/>
      <c r="G524" s="87"/>
      <c r="H524" s="87"/>
      <c r="I524" s="87"/>
      <c r="J524" s="100"/>
      <c r="K524" s="89" t="s">
        <v>124</v>
      </c>
      <c r="L524" s="90">
        <v>9</v>
      </c>
      <c r="M524" s="91" t="s">
        <v>97</v>
      </c>
      <c r="N524" s="92">
        <v>16</v>
      </c>
      <c r="O524" s="212" t="s">
        <v>161</v>
      </c>
      <c r="P524" s="222"/>
      <c r="Q524" s="319"/>
      <c r="R524" s="93"/>
      <c r="S524" s="93">
        <v>13</v>
      </c>
      <c r="T524" s="94">
        <v>1</v>
      </c>
      <c r="U524" s="94"/>
      <c r="V524" s="90"/>
      <c r="W524" s="89">
        <v>136</v>
      </c>
      <c r="X524" s="92"/>
      <c r="Y524" s="182"/>
      <c r="Z524" s="184"/>
      <c r="AA524" s="309">
        <v>13</v>
      </c>
      <c r="AB524" s="443"/>
      <c r="AC524" s="444">
        <v>113</v>
      </c>
      <c r="AD524" s="444"/>
      <c r="AE524" s="444"/>
      <c r="AF524" s="444"/>
      <c r="AG524" s="444"/>
      <c r="AH524" s="444"/>
      <c r="AI524" s="309"/>
      <c r="AJ524" s="90">
        <v>8</v>
      </c>
      <c r="AK524" s="182"/>
      <c r="AL524" s="184"/>
      <c r="AM524" s="349"/>
      <c r="AN524" s="349"/>
      <c r="AO524" s="306"/>
      <c r="AP524" s="350"/>
      <c r="AQ524" s="490"/>
      <c r="AR524" s="95"/>
      <c r="AS524" s="95"/>
      <c r="AT524" s="95"/>
      <c r="AU524" s="95"/>
      <c r="AV524" s="95"/>
      <c r="AW524" s="95"/>
      <c r="AX524" s="95"/>
      <c r="AY524" s="95"/>
      <c r="AZ524" s="95"/>
      <c r="BA524" s="95"/>
      <c r="BB524" s="95"/>
      <c r="BC524" s="95"/>
      <c r="BD524" s="95"/>
      <c r="BE524" s="95"/>
      <c r="BF524" s="95"/>
      <c r="BG524" s="95"/>
      <c r="BH524" s="95"/>
      <c r="BI524" s="95"/>
      <c r="BJ524" s="95"/>
      <c r="BK524" s="95"/>
      <c r="BL524" s="95"/>
      <c r="BM524" s="95"/>
      <c r="BN524" s="95"/>
      <c r="BO524" s="95"/>
      <c r="BP524" s="95"/>
      <c r="BQ524" s="95"/>
      <c r="BR524" s="95"/>
      <c r="BS524" s="95"/>
      <c r="BT524" s="95"/>
      <c r="BU524" s="95"/>
      <c r="BV524" s="95"/>
      <c r="BW524" s="95"/>
      <c r="BX524" s="95"/>
      <c r="BY524" s="95"/>
      <c r="BZ524" s="95"/>
      <c r="CA524" s="95"/>
      <c r="CB524" s="95"/>
      <c r="CC524" s="95"/>
      <c r="CD524" s="95"/>
      <c r="CE524" s="95"/>
      <c r="CF524" s="95"/>
      <c r="CG524" s="95"/>
      <c r="CH524" s="95"/>
      <c r="CI524" s="95"/>
      <c r="CJ524" s="95"/>
      <c r="CK524" s="95"/>
      <c r="CL524" s="95"/>
      <c r="CM524" s="95"/>
      <c r="CN524" s="95"/>
      <c r="CO524" s="95"/>
      <c r="CP524" s="95"/>
      <c r="CQ524" s="95"/>
      <c r="CR524" s="95"/>
      <c r="CS524" s="95"/>
      <c r="CT524" s="95"/>
      <c r="CU524" s="95"/>
      <c r="CV524" s="95"/>
      <c r="CW524" s="95"/>
      <c r="CX524" s="95"/>
      <c r="CY524" s="95"/>
      <c r="CZ524" s="95"/>
      <c r="DA524" s="95"/>
      <c r="DB524" s="95"/>
      <c r="DC524" s="95"/>
      <c r="DD524" s="95"/>
      <c r="DE524" s="95"/>
      <c r="DF524" s="95"/>
      <c r="DG524" s="95"/>
      <c r="DH524" s="95"/>
      <c r="DI524" s="95"/>
      <c r="DJ524" s="95"/>
      <c r="DK524" s="95"/>
      <c r="DL524" s="95"/>
      <c r="DM524" s="95"/>
      <c r="DN524" s="95"/>
      <c r="DO524" s="95"/>
      <c r="DP524" s="95"/>
      <c r="DQ524" s="95"/>
      <c r="DR524" s="95"/>
      <c r="DS524" s="95"/>
      <c r="DT524" s="95"/>
      <c r="DU524" s="95"/>
      <c r="DV524" s="95"/>
      <c r="DW524" s="95"/>
      <c r="DX524" s="95"/>
      <c r="DY524" s="95"/>
      <c r="DZ524" s="95"/>
      <c r="EA524" s="95"/>
      <c r="EB524" s="95"/>
      <c r="EC524" s="95"/>
      <c r="ED524" s="95"/>
      <c r="EE524" s="95"/>
      <c r="EF524" s="95"/>
      <c r="EG524" s="95"/>
      <c r="EH524" s="95"/>
      <c r="EI524" s="95"/>
      <c r="EJ524" s="95"/>
      <c r="EK524" s="95"/>
      <c r="EL524" s="95"/>
      <c r="EM524" s="95"/>
      <c r="EN524" s="95"/>
      <c r="EO524" s="95"/>
      <c r="EP524" s="95"/>
      <c r="EQ524" s="95"/>
      <c r="ER524" s="95"/>
      <c r="ES524" s="95"/>
      <c r="ET524" s="95"/>
      <c r="EU524" s="95"/>
      <c r="EV524" s="95"/>
      <c r="EW524" s="95"/>
      <c r="EX524" s="95"/>
      <c r="EY524" s="95"/>
      <c r="EZ524" s="95"/>
      <c r="FA524" s="95"/>
      <c r="FB524" s="95"/>
      <c r="FC524" s="95"/>
      <c r="FD524" s="95"/>
      <c r="FE524" s="95"/>
      <c r="FF524" s="95"/>
      <c r="FG524" s="95"/>
      <c r="FH524" s="95"/>
      <c r="FI524" s="95"/>
      <c r="FJ524" s="95"/>
      <c r="FK524" s="95"/>
      <c r="FL524" s="95"/>
      <c r="FM524" s="95"/>
      <c r="FN524" s="95"/>
      <c r="FO524" s="95"/>
      <c r="FP524" s="95"/>
      <c r="FQ524" s="95"/>
      <c r="FR524" s="95"/>
      <c r="FS524" s="95"/>
      <c r="FT524" s="95"/>
      <c r="FU524" s="95"/>
      <c r="FV524" s="95"/>
      <c r="FW524" s="95"/>
      <c r="FX524" s="95"/>
      <c r="FY524" s="95"/>
      <c r="FZ524" s="95"/>
      <c r="GA524" s="95"/>
      <c r="GB524" s="95"/>
      <c r="GC524" s="95"/>
      <c r="GD524" s="95"/>
      <c r="GE524" s="95"/>
      <c r="GF524" s="95"/>
      <c r="GG524" s="95"/>
      <c r="GH524" s="95"/>
      <c r="GI524" s="95"/>
      <c r="GJ524" s="95"/>
      <c r="GK524" s="95"/>
      <c r="GL524" s="95"/>
      <c r="GM524" s="95"/>
      <c r="GN524" s="95"/>
      <c r="GO524" s="95"/>
      <c r="GP524" s="95"/>
      <c r="GQ524" s="95"/>
      <c r="GR524" s="95"/>
      <c r="GS524" s="95"/>
      <c r="GT524" s="95"/>
      <c r="GU524" s="95"/>
      <c r="GV524" s="95"/>
      <c r="GW524" s="95"/>
      <c r="GX524" s="95"/>
      <c r="GY524" s="95"/>
      <c r="GZ524" s="95"/>
      <c r="HA524" s="95"/>
      <c r="HB524" s="95"/>
      <c r="HC524" s="95"/>
      <c r="HD524" s="95"/>
      <c r="HE524" s="95"/>
      <c r="HF524" s="95"/>
      <c r="HG524" s="95"/>
      <c r="HH524" s="95"/>
      <c r="HI524" s="95"/>
      <c r="HJ524" s="95"/>
      <c r="HK524" s="95"/>
      <c r="HL524" s="95"/>
      <c r="HM524" s="95"/>
      <c r="HN524" s="95"/>
      <c r="HO524" s="95"/>
      <c r="HP524" s="95"/>
      <c r="HQ524" s="95"/>
      <c r="HR524" s="95"/>
      <c r="HS524" s="95"/>
      <c r="HT524" s="95"/>
      <c r="HU524" s="95"/>
      <c r="HV524" s="95"/>
      <c r="HW524" s="95"/>
      <c r="HX524" s="95"/>
      <c r="HY524" s="95"/>
      <c r="HZ524" s="95"/>
    </row>
    <row r="525" spans="1:234" s="95" customFormat="1" ht="10.5" customHeight="1">
      <c r="A525" s="463" t="s">
        <v>63</v>
      </c>
      <c r="B525" s="465">
        <f>B523+1</f>
        <v>38885</v>
      </c>
      <c r="C525" s="293">
        <f>SUM(D525:J526)</f>
        <v>42</v>
      </c>
      <c r="D525" s="284">
        <v>42</v>
      </c>
      <c r="E525" s="80"/>
      <c r="F525" s="80"/>
      <c r="G525" s="80"/>
      <c r="H525" s="80"/>
      <c r="I525" s="80"/>
      <c r="J525" s="81"/>
      <c r="K525" s="28" t="s">
        <v>230</v>
      </c>
      <c r="L525" s="30">
        <v>9</v>
      </c>
      <c r="M525" s="82" t="s">
        <v>100</v>
      </c>
      <c r="N525" s="83">
        <v>10</v>
      </c>
      <c r="O525" s="211" t="s">
        <v>29</v>
      </c>
      <c r="P525" s="221"/>
      <c r="Q525" s="318">
        <f>SUM(R525:R526,T525:T526)+SUM(S525:S526)*1.5+SUM(U525:U526)/3+SUM(V525:V526)*0.6</f>
        <v>8</v>
      </c>
      <c r="R525" s="70"/>
      <c r="S525" s="70"/>
      <c r="T525" s="29">
        <v>8</v>
      </c>
      <c r="U525" s="29"/>
      <c r="V525" s="30"/>
      <c r="W525" s="28">
        <v>121</v>
      </c>
      <c r="X525" s="83"/>
      <c r="Y525" s="140"/>
      <c r="Z525" s="185"/>
      <c r="AA525" s="34"/>
      <c r="AB525" s="32">
        <v>42</v>
      </c>
      <c r="AC525" s="33"/>
      <c r="AD525" s="33"/>
      <c r="AE525" s="33"/>
      <c r="AF525" s="33"/>
      <c r="AG525" s="33"/>
      <c r="AH525" s="33"/>
      <c r="AI525" s="34"/>
      <c r="AJ525" s="30"/>
      <c r="AK525" s="180" t="s">
        <v>99</v>
      </c>
      <c r="AL525" s="185"/>
      <c r="AM525" s="33"/>
      <c r="AN525" s="33"/>
      <c r="AO525" s="34"/>
      <c r="AP525" s="352"/>
      <c r="AQ525" s="491" t="s">
        <v>168</v>
      </c>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c r="DL525" s="59"/>
      <c r="DM525" s="59"/>
      <c r="DN525" s="59"/>
      <c r="DO525" s="59"/>
      <c r="DP525" s="59"/>
      <c r="DQ525" s="59"/>
      <c r="DR525" s="59"/>
      <c r="DS525" s="59"/>
      <c r="DT525" s="59"/>
      <c r="DU525" s="59"/>
      <c r="DV525" s="59"/>
      <c r="DW525" s="59"/>
      <c r="DX525" s="59"/>
      <c r="DY525" s="59"/>
      <c r="DZ525" s="59"/>
      <c r="EA525" s="59"/>
      <c r="EB525" s="59"/>
      <c r="EC525" s="59"/>
      <c r="ED525" s="59"/>
      <c r="EE525" s="59"/>
      <c r="EF525" s="59"/>
      <c r="EG525" s="59"/>
      <c r="EH525" s="59"/>
      <c r="EI525" s="59"/>
      <c r="EJ525" s="59"/>
      <c r="EK525" s="59"/>
      <c r="EL525" s="59"/>
      <c r="EM525" s="59"/>
      <c r="EN525" s="59"/>
      <c r="EO525" s="59"/>
      <c r="EP525" s="59"/>
      <c r="EQ525" s="59"/>
      <c r="ER525" s="59"/>
      <c r="ES525" s="59"/>
      <c r="ET525" s="59"/>
      <c r="EU525" s="59"/>
      <c r="EV525" s="59"/>
      <c r="EW525" s="59"/>
      <c r="EX525" s="59"/>
      <c r="EY525" s="59"/>
      <c r="EZ525" s="59"/>
      <c r="FA525" s="59"/>
      <c r="FB525" s="59"/>
      <c r="FC525" s="59"/>
      <c r="FD525" s="59"/>
      <c r="FE525" s="59"/>
      <c r="FF525" s="59"/>
      <c r="FG525" s="59"/>
      <c r="FH525" s="59"/>
      <c r="FI525" s="59"/>
      <c r="FJ525" s="59"/>
      <c r="FK525" s="59"/>
      <c r="FL525" s="59"/>
      <c r="FM525" s="59"/>
      <c r="FN525" s="59"/>
      <c r="FO525" s="59"/>
      <c r="FP525" s="59"/>
      <c r="FQ525" s="59"/>
      <c r="FR525" s="59"/>
      <c r="FS525" s="59"/>
      <c r="FT525" s="59"/>
      <c r="FU525" s="59"/>
      <c r="FV525" s="59"/>
      <c r="FW525" s="59"/>
      <c r="FX525" s="59"/>
      <c r="FY525" s="59"/>
      <c r="FZ525" s="59"/>
      <c r="GA525" s="59"/>
      <c r="GB525" s="59"/>
      <c r="GC525" s="59"/>
      <c r="GD525" s="59"/>
      <c r="GE525" s="59"/>
      <c r="GF525" s="59"/>
      <c r="GG525" s="59"/>
      <c r="GH525" s="59"/>
      <c r="GI525" s="59"/>
      <c r="GJ525" s="59"/>
      <c r="GK525" s="59"/>
      <c r="GL525" s="59"/>
      <c r="GM525" s="59"/>
      <c r="GN525" s="59"/>
      <c r="GO525" s="59"/>
      <c r="GP525" s="59"/>
      <c r="GQ525" s="59"/>
      <c r="GR525" s="59"/>
      <c r="GS525" s="59"/>
      <c r="GT525" s="59"/>
      <c r="GU525" s="59"/>
      <c r="GV525" s="59"/>
      <c r="GW525" s="59"/>
      <c r="GX525" s="59"/>
      <c r="GY525" s="59"/>
      <c r="GZ525" s="59"/>
      <c r="HA525" s="59"/>
      <c r="HB525" s="59"/>
      <c r="HC525" s="59"/>
      <c r="HD525" s="59"/>
      <c r="HE525" s="59"/>
      <c r="HF525" s="59"/>
      <c r="HG525" s="59"/>
      <c r="HH525" s="59"/>
      <c r="HI525" s="59"/>
      <c r="HJ525" s="59"/>
      <c r="HK525" s="59"/>
      <c r="HL525" s="59"/>
      <c r="HM525" s="59"/>
      <c r="HN525" s="59"/>
      <c r="HO525" s="59"/>
      <c r="HP525" s="59"/>
      <c r="HQ525" s="59"/>
      <c r="HR525" s="59"/>
      <c r="HS525" s="59"/>
      <c r="HT525" s="59"/>
      <c r="HU525" s="59"/>
      <c r="HV525" s="59"/>
      <c r="HW525" s="59"/>
      <c r="HX525" s="59"/>
      <c r="HY525" s="59"/>
      <c r="HZ525" s="59"/>
    </row>
    <row r="526" spans="1:234" ht="10.5" customHeight="1">
      <c r="A526" s="467"/>
      <c r="B526" s="468"/>
      <c r="C526" s="294"/>
      <c r="D526" s="283"/>
      <c r="E526" s="87"/>
      <c r="F526" s="87"/>
      <c r="G526" s="87"/>
      <c r="H526" s="87"/>
      <c r="I526" s="87"/>
      <c r="J526" s="88"/>
      <c r="K526" s="89"/>
      <c r="L526" s="90"/>
      <c r="M526" s="91"/>
      <c r="N526" s="92"/>
      <c r="O526" s="212"/>
      <c r="P526" s="222"/>
      <c r="Q526" s="319"/>
      <c r="R526" s="93"/>
      <c r="S526" s="93"/>
      <c r="T526" s="94"/>
      <c r="U526" s="94"/>
      <c r="V526" s="90"/>
      <c r="W526" s="89"/>
      <c r="X526" s="92"/>
      <c r="Y526" s="182"/>
      <c r="Z526" s="184"/>
      <c r="AA526" s="306"/>
      <c r="AB526" s="442"/>
      <c r="AC526" s="349"/>
      <c r="AD526" s="349"/>
      <c r="AE526" s="349"/>
      <c r="AF526" s="349"/>
      <c r="AG526" s="349"/>
      <c r="AH526" s="349"/>
      <c r="AI526" s="306"/>
      <c r="AJ526" s="90">
        <v>0</v>
      </c>
      <c r="AK526" s="183"/>
      <c r="AL526" s="184"/>
      <c r="AM526" s="349"/>
      <c r="AN526" s="349"/>
      <c r="AO526" s="306"/>
      <c r="AP526" s="350">
        <v>8</v>
      </c>
      <c r="AQ526" s="490"/>
      <c r="AR526" s="95"/>
      <c r="AS526" s="95"/>
      <c r="AT526" s="95"/>
      <c r="AU526" s="95"/>
      <c r="AV526" s="95"/>
      <c r="AW526" s="95"/>
      <c r="AX526" s="95"/>
      <c r="AY526" s="95"/>
      <c r="AZ526" s="95"/>
      <c r="BA526" s="95"/>
      <c r="BB526" s="95"/>
      <c r="BC526" s="95"/>
      <c r="BD526" s="95"/>
      <c r="BE526" s="95"/>
      <c r="BF526" s="95"/>
      <c r="BG526" s="95"/>
      <c r="BH526" s="95"/>
      <c r="BI526" s="95"/>
      <c r="BJ526" s="95"/>
      <c r="BK526" s="95"/>
      <c r="BL526" s="95"/>
      <c r="BM526" s="95"/>
      <c r="BN526" s="95"/>
      <c r="BO526" s="95"/>
      <c r="BP526" s="95"/>
      <c r="BQ526" s="95"/>
      <c r="BR526" s="95"/>
      <c r="BS526" s="95"/>
      <c r="BT526" s="95"/>
      <c r="BU526" s="95"/>
      <c r="BV526" s="95"/>
      <c r="BW526" s="95"/>
      <c r="BX526" s="95"/>
      <c r="BY526" s="95"/>
      <c r="BZ526" s="95"/>
      <c r="CA526" s="95"/>
      <c r="CB526" s="95"/>
      <c r="CC526" s="95"/>
      <c r="CD526" s="95"/>
      <c r="CE526" s="95"/>
      <c r="CF526" s="95"/>
      <c r="CG526" s="95"/>
      <c r="CH526" s="95"/>
      <c r="CI526" s="95"/>
      <c r="CJ526" s="95"/>
      <c r="CK526" s="95"/>
      <c r="CL526" s="95"/>
      <c r="CM526" s="95"/>
      <c r="CN526" s="95"/>
      <c r="CO526" s="95"/>
      <c r="CP526" s="95"/>
      <c r="CQ526" s="95"/>
      <c r="CR526" s="95"/>
      <c r="CS526" s="95"/>
      <c r="CT526" s="95"/>
      <c r="CU526" s="95"/>
      <c r="CV526" s="95"/>
      <c r="CW526" s="95"/>
      <c r="CX526" s="95"/>
      <c r="CY526" s="95"/>
      <c r="CZ526" s="95"/>
      <c r="DA526" s="95"/>
      <c r="DB526" s="95"/>
      <c r="DC526" s="95"/>
      <c r="DD526" s="95"/>
      <c r="DE526" s="95"/>
      <c r="DF526" s="95"/>
      <c r="DG526" s="95"/>
      <c r="DH526" s="95"/>
      <c r="DI526" s="95"/>
      <c r="DJ526" s="95"/>
      <c r="DK526" s="95"/>
      <c r="DL526" s="95"/>
      <c r="DM526" s="95"/>
      <c r="DN526" s="95"/>
      <c r="DO526" s="95"/>
      <c r="DP526" s="95"/>
      <c r="DQ526" s="95"/>
      <c r="DR526" s="95"/>
      <c r="DS526" s="95"/>
      <c r="DT526" s="95"/>
      <c r="DU526" s="95"/>
      <c r="DV526" s="95"/>
      <c r="DW526" s="95"/>
      <c r="DX526" s="95"/>
      <c r="DY526" s="95"/>
      <c r="DZ526" s="95"/>
      <c r="EA526" s="95"/>
      <c r="EB526" s="95"/>
      <c r="EC526" s="95"/>
      <c r="ED526" s="95"/>
      <c r="EE526" s="95"/>
      <c r="EF526" s="95"/>
      <c r="EG526" s="95"/>
      <c r="EH526" s="95"/>
      <c r="EI526" s="95"/>
      <c r="EJ526" s="95"/>
      <c r="EK526" s="95"/>
      <c r="EL526" s="95"/>
      <c r="EM526" s="95"/>
      <c r="EN526" s="95"/>
      <c r="EO526" s="95"/>
      <c r="EP526" s="95"/>
      <c r="EQ526" s="95"/>
      <c r="ER526" s="95"/>
      <c r="ES526" s="95"/>
      <c r="ET526" s="95"/>
      <c r="EU526" s="95"/>
      <c r="EV526" s="95"/>
      <c r="EW526" s="95"/>
      <c r="EX526" s="95"/>
      <c r="EY526" s="95"/>
      <c r="EZ526" s="95"/>
      <c r="FA526" s="95"/>
      <c r="FB526" s="95"/>
      <c r="FC526" s="95"/>
      <c r="FD526" s="95"/>
      <c r="FE526" s="95"/>
      <c r="FF526" s="95"/>
      <c r="FG526" s="95"/>
      <c r="FH526" s="95"/>
      <c r="FI526" s="95"/>
      <c r="FJ526" s="95"/>
      <c r="FK526" s="95"/>
      <c r="FL526" s="95"/>
      <c r="FM526" s="95"/>
      <c r="FN526" s="95"/>
      <c r="FO526" s="95"/>
      <c r="FP526" s="95"/>
      <c r="FQ526" s="95"/>
      <c r="FR526" s="95"/>
      <c r="FS526" s="95"/>
      <c r="FT526" s="95"/>
      <c r="FU526" s="95"/>
      <c r="FV526" s="95"/>
      <c r="FW526" s="95"/>
      <c r="FX526" s="95"/>
      <c r="FY526" s="95"/>
      <c r="FZ526" s="95"/>
      <c r="GA526" s="95"/>
      <c r="GB526" s="95"/>
      <c r="GC526" s="95"/>
      <c r="GD526" s="95"/>
      <c r="GE526" s="95"/>
      <c r="GF526" s="95"/>
      <c r="GG526" s="95"/>
      <c r="GH526" s="95"/>
      <c r="GI526" s="95"/>
      <c r="GJ526" s="95"/>
      <c r="GK526" s="95"/>
      <c r="GL526" s="95"/>
      <c r="GM526" s="95"/>
      <c r="GN526" s="95"/>
      <c r="GO526" s="95"/>
      <c r="GP526" s="95"/>
      <c r="GQ526" s="95"/>
      <c r="GR526" s="95"/>
      <c r="GS526" s="95"/>
      <c r="GT526" s="95"/>
      <c r="GU526" s="95"/>
      <c r="GV526" s="95"/>
      <c r="GW526" s="95"/>
      <c r="GX526" s="95"/>
      <c r="GY526" s="95"/>
      <c r="GZ526" s="95"/>
      <c r="HA526" s="95"/>
      <c r="HB526" s="95"/>
      <c r="HC526" s="95"/>
      <c r="HD526" s="95"/>
      <c r="HE526" s="95"/>
      <c r="HF526" s="95"/>
      <c r="HG526" s="95"/>
      <c r="HH526" s="95"/>
      <c r="HI526" s="95"/>
      <c r="HJ526" s="95"/>
      <c r="HK526" s="95"/>
      <c r="HL526" s="95"/>
      <c r="HM526" s="95"/>
      <c r="HN526" s="95"/>
      <c r="HO526" s="95"/>
      <c r="HP526" s="95"/>
      <c r="HQ526" s="95"/>
      <c r="HR526" s="95"/>
      <c r="HS526" s="95"/>
      <c r="HT526" s="95"/>
      <c r="HU526" s="95"/>
      <c r="HV526" s="95"/>
      <c r="HW526" s="95"/>
      <c r="HX526" s="95"/>
      <c r="HY526" s="95"/>
      <c r="HZ526" s="95"/>
    </row>
    <row r="527" spans="1:234" s="95" customFormat="1" ht="10.5" customHeight="1">
      <c r="A527" s="463" t="s">
        <v>64</v>
      </c>
      <c r="B527" s="465">
        <f>B525+1</f>
        <v>38886</v>
      </c>
      <c r="C527" s="293">
        <f>SUM(D527:J528)</f>
        <v>0</v>
      </c>
      <c r="D527" s="285"/>
      <c r="E527" s="96"/>
      <c r="F527" s="80"/>
      <c r="G527" s="80"/>
      <c r="H527" s="80"/>
      <c r="I527" s="80"/>
      <c r="J527" s="98"/>
      <c r="K527" s="28"/>
      <c r="L527" s="99"/>
      <c r="M527" s="82"/>
      <c r="N527" s="83"/>
      <c r="O527" s="213"/>
      <c r="P527" s="221"/>
      <c r="Q527" s="320">
        <f>SUM(R527:R528,T527:T528)+SUM(S527:S528)*1.5+SUM(U527:U528)/3+SUM(V527:V528)*0.6</f>
        <v>0</v>
      </c>
      <c r="R527" s="70"/>
      <c r="S527" s="70"/>
      <c r="T527" s="29"/>
      <c r="U527" s="29"/>
      <c r="V527" s="30"/>
      <c r="W527" s="28"/>
      <c r="X527" s="83"/>
      <c r="Y527" s="140"/>
      <c r="Z527" s="185"/>
      <c r="AA527" s="34"/>
      <c r="AB527" s="32"/>
      <c r="AC527" s="33"/>
      <c r="AD527" s="33"/>
      <c r="AE527" s="33"/>
      <c r="AF527" s="33"/>
      <c r="AG527" s="33"/>
      <c r="AH527" s="33"/>
      <c r="AI527" s="34"/>
      <c r="AJ527" s="30">
        <v>3</v>
      </c>
      <c r="AK527" s="180" t="s">
        <v>99</v>
      </c>
      <c r="AL527" s="185"/>
      <c r="AM527" s="33"/>
      <c r="AN527" s="351"/>
      <c r="AO527" s="34"/>
      <c r="AP527" s="352"/>
      <c r="AQ527" s="491"/>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c r="BO527" s="59"/>
      <c r="BP527" s="59"/>
      <c r="BQ527" s="59"/>
      <c r="BR527" s="59"/>
      <c r="BS527" s="59"/>
      <c r="BT527" s="59"/>
      <c r="BU527" s="59"/>
      <c r="BV527" s="59"/>
      <c r="BW527" s="59"/>
      <c r="BX527" s="59"/>
      <c r="BY527" s="59"/>
      <c r="BZ527" s="59"/>
      <c r="CA527" s="59"/>
      <c r="CB527" s="59"/>
      <c r="CC527" s="59"/>
      <c r="CD527" s="59"/>
      <c r="CE527" s="59"/>
      <c r="CF527" s="59"/>
      <c r="CG527" s="59"/>
      <c r="CH527" s="59"/>
      <c r="CI527" s="59"/>
      <c r="CJ527" s="59"/>
      <c r="CK527" s="59"/>
      <c r="CL527" s="59"/>
      <c r="CM527" s="59"/>
      <c r="CN527" s="59"/>
      <c r="CO527" s="59"/>
      <c r="CP527" s="59"/>
      <c r="CQ527" s="59"/>
      <c r="CR527" s="59"/>
      <c r="CS527" s="59"/>
      <c r="CT527" s="59"/>
      <c r="CU527" s="59"/>
      <c r="CV527" s="59"/>
      <c r="CW527" s="59"/>
      <c r="CX527" s="59"/>
      <c r="CY527" s="59"/>
      <c r="CZ527" s="59"/>
      <c r="DA527" s="59"/>
      <c r="DB527" s="59"/>
      <c r="DC527" s="59"/>
      <c r="DD527" s="59"/>
      <c r="DE527" s="59"/>
      <c r="DF527" s="59"/>
      <c r="DG527" s="59"/>
      <c r="DH527" s="59"/>
      <c r="DI527" s="59"/>
      <c r="DJ527" s="59"/>
      <c r="DK527" s="59"/>
      <c r="DL527" s="59"/>
      <c r="DM527" s="59"/>
      <c r="DN527" s="59"/>
      <c r="DO527" s="59"/>
      <c r="DP527" s="59"/>
      <c r="DQ527" s="59"/>
      <c r="DR527" s="59"/>
      <c r="DS527" s="59"/>
      <c r="DT527" s="59"/>
      <c r="DU527" s="59"/>
      <c r="DV527" s="59"/>
      <c r="DW527" s="59"/>
      <c r="DX527" s="59"/>
      <c r="DY527" s="59"/>
      <c r="DZ527" s="59"/>
      <c r="EA527" s="59"/>
      <c r="EB527" s="59"/>
      <c r="EC527" s="59"/>
      <c r="ED527" s="59"/>
      <c r="EE527" s="59"/>
      <c r="EF527" s="59"/>
      <c r="EG527" s="59"/>
      <c r="EH527" s="59"/>
      <c r="EI527" s="59"/>
      <c r="EJ527" s="59"/>
      <c r="EK527" s="59"/>
      <c r="EL527" s="59"/>
      <c r="EM527" s="59"/>
      <c r="EN527" s="59"/>
      <c r="EO527" s="59"/>
      <c r="EP527" s="59"/>
      <c r="EQ527" s="59"/>
      <c r="ER527" s="59"/>
      <c r="ES527" s="59"/>
      <c r="ET527" s="59"/>
      <c r="EU527" s="59"/>
      <c r="EV527" s="59"/>
      <c r="EW527" s="59"/>
      <c r="EX527" s="59"/>
      <c r="EY527" s="59"/>
      <c r="EZ527" s="59"/>
      <c r="FA527" s="59"/>
      <c r="FB527" s="59"/>
      <c r="FC527" s="59"/>
      <c r="FD527" s="59"/>
      <c r="FE527" s="59"/>
      <c r="FF527" s="59"/>
      <c r="FG527" s="59"/>
      <c r="FH527" s="59"/>
      <c r="FI527" s="59"/>
      <c r="FJ527" s="59"/>
      <c r="FK527" s="59"/>
      <c r="FL527" s="59"/>
      <c r="FM527" s="59"/>
      <c r="FN527" s="59"/>
      <c r="FO527" s="59"/>
      <c r="FP527" s="59"/>
      <c r="FQ527" s="59"/>
      <c r="FR527" s="59"/>
      <c r="FS527" s="59"/>
      <c r="FT527" s="59"/>
      <c r="FU527" s="59"/>
      <c r="FV527" s="59"/>
      <c r="FW527" s="59"/>
      <c r="FX527" s="59"/>
      <c r="FY527" s="59"/>
      <c r="FZ527" s="59"/>
      <c r="GA527" s="59"/>
      <c r="GB527" s="59"/>
      <c r="GC527" s="59"/>
      <c r="GD527" s="59"/>
      <c r="GE527" s="59"/>
      <c r="GF527" s="59"/>
      <c r="GG527" s="59"/>
      <c r="GH527" s="59"/>
      <c r="GI527" s="59"/>
      <c r="GJ527" s="59"/>
      <c r="GK527" s="59"/>
      <c r="GL527" s="59"/>
      <c r="GM527" s="59"/>
      <c r="GN527" s="59"/>
      <c r="GO527" s="59"/>
      <c r="GP527" s="59"/>
      <c r="GQ527" s="59"/>
      <c r="GR527" s="59"/>
      <c r="GS527" s="59"/>
      <c r="GT527" s="59"/>
      <c r="GU527" s="59"/>
      <c r="GV527" s="59"/>
      <c r="GW527" s="59"/>
      <c r="GX527" s="59"/>
      <c r="GY527" s="59"/>
      <c r="GZ527" s="59"/>
      <c r="HA527" s="59"/>
      <c r="HB527" s="59"/>
      <c r="HC527" s="59"/>
      <c r="HD527" s="59"/>
      <c r="HE527" s="59"/>
      <c r="HF527" s="59"/>
      <c r="HG527" s="59"/>
      <c r="HH527" s="59"/>
      <c r="HI527" s="59"/>
      <c r="HJ527" s="59"/>
      <c r="HK527" s="59"/>
      <c r="HL527" s="59"/>
      <c r="HM527" s="59"/>
      <c r="HN527" s="59"/>
      <c r="HO527" s="59"/>
      <c r="HP527" s="59"/>
      <c r="HQ527" s="59"/>
      <c r="HR527" s="59"/>
      <c r="HS527" s="59"/>
      <c r="HT527" s="59"/>
      <c r="HU527" s="59"/>
      <c r="HV527" s="59"/>
      <c r="HW527" s="59"/>
      <c r="HX527" s="59"/>
      <c r="HY527" s="59"/>
      <c r="HZ527" s="59"/>
    </row>
    <row r="528" spans="1:43" ht="10.5" customHeight="1" thickBot="1">
      <c r="A528" s="464"/>
      <c r="B528" s="466"/>
      <c r="C528" s="296"/>
      <c r="D528" s="285"/>
      <c r="E528" s="96"/>
      <c r="J528" s="98"/>
      <c r="L528" s="99"/>
      <c r="Q528" s="318"/>
      <c r="AJ528" s="30">
        <v>9</v>
      </c>
      <c r="AQ528" s="492"/>
    </row>
    <row r="529" spans="1:234" ht="10.5" customHeight="1" thickBot="1">
      <c r="A529" s="471">
        <f>IF(A513=52,1,A513+1)</f>
        <v>24</v>
      </c>
      <c r="B529" s="472"/>
      <c r="C529" s="299">
        <f>(C530/60-ROUNDDOWN(C530/60,0))/100*60+ROUNDDOWN(C530/60,0)</f>
        <v>12.13</v>
      </c>
      <c r="D529" s="300">
        <f>(D530/60-ROUNDDOWN(D530/60,0))/100*60+ROUNDDOWN(D530/60,0)</f>
        <v>10.44</v>
      </c>
      <c r="E529" s="301">
        <f aca="true" t="shared" si="162" ref="E529:J529">(E530/60-ROUNDDOWN(E530/60,0))/100*60+ROUNDDOWN(E530/60,0)</f>
        <v>0</v>
      </c>
      <c r="F529" s="301">
        <f t="shared" si="162"/>
        <v>0.33</v>
      </c>
      <c r="G529" s="301">
        <f t="shared" si="162"/>
        <v>0.20999999999999996</v>
      </c>
      <c r="H529" s="301">
        <f t="shared" si="162"/>
        <v>0.049999999999999996</v>
      </c>
      <c r="I529" s="301">
        <f t="shared" si="162"/>
        <v>0.3</v>
      </c>
      <c r="J529" s="301">
        <f t="shared" si="162"/>
        <v>0</v>
      </c>
      <c r="K529" s="226"/>
      <c r="L529" s="227">
        <f>2*COUNTA(L515:L528)-COUNT(L515:L528)</f>
        <v>10</v>
      </c>
      <c r="M529" s="228"/>
      <c r="N529" s="229"/>
      <c r="O529" s="475"/>
      <c r="P529" s="476"/>
      <c r="Q529" s="321">
        <f aca="true" t="shared" si="163" ref="Q529:V529">SUM(Q515:Q528)</f>
        <v>130.83333333333334</v>
      </c>
      <c r="R529" s="230">
        <f t="shared" si="163"/>
        <v>0</v>
      </c>
      <c r="S529" s="230">
        <f t="shared" si="163"/>
        <v>23</v>
      </c>
      <c r="T529" s="230">
        <f t="shared" si="163"/>
        <v>81</v>
      </c>
      <c r="U529" s="230">
        <f t="shared" si="163"/>
        <v>46</v>
      </c>
      <c r="V529" s="230">
        <f t="shared" si="163"/>
        <v>0</v>
      </c>
      <c r="W529" s="226"/>
      <c r="X529" s="229"/>
      <c r="Y529" s="231"/>
      <c r="Z529" s="312">
        <f>COUNT(Z515:Z528)</f>
        <v>1</v>
      </c>
      <c r="AA529" s="313">
        <f>COUNT(AA515:AA528)</f>
        <v>2</v>
      </c>
      <c r="AB529" s="300">
        <f aca="true" t="shared" si="164" ref="AB529:AI529">(AB530/60-ROUNDDOWN(AB530/60,0))/100*60+ROUNDDOWN(AB530/60,0)</f>
        <v>7.31</v>
      </c>
      <c r="AC529" s="300">
        <f t="shared" si="164"/>
        <v>2.4699999999999998</v>
      </c>
      <c r="AD529" s="300">
        <f t="shared" si="164"/>
        <v>0</v>
      </c>
      <c r="AE529" s="300">
        <f t="shared" si="164"/>
        <v>0</v>
      </c>
      <c r="AF529" s="300">
        <f t="shared" si="164"/>
        <v>1.55</v>
      </c>
      <c r="AG529" s="300">
        <f t="shared" si="164"/>
        <v>0</v>
      </c>
      <c r="AH529" s="300">
        <f t="shared" si="164"/>
        <v>0</v>
      </c>
      <c r="AI529" s="448">
        <f t="shared" si="164"/>
        <v>0</v>
      </c>
      <c r="AJ529" s="317">
        <f>IF(COUNT(AJ515:AJ528)=0,0,SUM(AJ515:AJ528)/COUNTA(AK517:AK528,AK531:AK532))</f>
        <v>7.285714285714286</v>
      </c>
      <c r="AK529" s="231">
        <f>IF(COUNT(AK515:AK528)=0,"",AVERAGE(AK515:AK528))</f>
        <v>45</v>
      </c>
      <c r="AL529" s="231">
        <f>IF(COUNT(AL515:AL528)=0,"",AVERAGE(AL515:AL528))</f>
        <v>64.4</v>
      </c>
      <c r="AM529" s="231">
        <f>IF(COUNT(AM515:AM528)=0,"",AVERAGE(AM515:AM528))</f>
        <v>58.8</v>
      </c>
      <c r="AN529" s="231">
        <f>IF(COUNT(AN515:AN528)=0,"",AVERAGE(AN515:AN528))</f>
        <v>59.4</v>
      </c>
      <c r="AO529" s="231">
        <f>IF(COUNT(AO515:AO528)=0,"",AVERAGE(AO515:AO528))</f>
        <v>14.4</v>
      </c>
      <c r="AP529" s="342">
        <f>SUM(AP515:AP528)</f>
        <v>8</v>
      </c>
      <c r="AQ529" s="367"/>
      <c r="AR529" s="232"/>
      <c r="AS529" s="232"/>
      <c r="AT529" s="232"/>
      <c r="AU529" s="232"/>
      <c r="AV529" s="232"/>
      <c r="AW529" s="232"/>
      <c r="AX529" s="232"/>
      <c r="AY529" s="232"/>
      <c r="AZ529" s="232"/>
      <c r="BA529" s="232"/>
      <c r="BB529" s="232"/>
      <c r="BC529" s="232"/>
      <c r="BD529" s="232"/>
      <c r="BE529" s="232"/>
      <c r="BF529" s="232"/>
      <c r="BG529" s="232"/>
      <c r="BH529" s="232"/>
      <c r="BI529" s="232"/>
      <c r="BJ529" s="232"/>
      <c r="BK529" s="232"/>
      <c r="BL529" s="232"/>
      <c r="BM529" s="232"/>
      <c r="BN529" s="232"/>
      <c r="BO529" s="232"/>
      <c r="BP529" s="232"/>
      <c r="BQ529" s="232"/>
      <c r="BR529" s="232"/>
      <c r="BS529" s="232"/>
      <c r="BT529" s="232"/>
      <c r="BU529" s="232"/>
      <c r="BV529" s="232"/>
      <c r="BW529" s="232"/>
      <c r="BX529" s="232"/>
      <c r="BY529" s="232"/>
      <c r="BZ529" s="232"/>
      <c r="CA529" s="232"/>
      <c r="CB529" s="232"/>
      <c r="CC529" s="232"/>
      <c r="CD529" s="232"/>
      <c r="CE529" s="232"/>
      <c r="CF529" s="232"/>
      <c r="CG529" s="232"/>
      <c r="CH529" s="232"/>
      <c r="CI529" s="232"/>
      <c r="CJ529" s="232"/>
      <c r="CK529" s="232"/>
      <c r="CL529" s="232"/>
      <c r="CM529" s="232"/>
      <c r="CN529" s="232"/>
      <c r="CO529" s="232"/>
      <c r="CP529" s="232"/>
      <c r="CQ529" s="232"/>
      <c r="CR529" s="232"/>
      <c r="CS529" s="232"/>
      <c r="CT529" s="232"/>
      <c r="CU529" s="232"/>
      <c r="CV529" s="232"/>
      <c r="CW529" s="232"/>
      <c r="CX529" s="232"/>
      <c r="CY529" s="232"/>
      <c r="CZ529" s="232"/>
      <c r="DA529" s="232"/>
      <c r="DB529" s="232"/>
      <c r="DC529" s="232"/>
      <c r="DD529" s="232"/>
      <c r="DE529" s="232"/>
      <c r="DF529" s="232"/>
      <c r="DG529" s="232"/>
      <c r="DH529" s="232"/>
      <c r="DI529" s="232"/>
      <c r="DJ529" s="232"/>
      <c r="DK529" s="232"/>
      <c r="DL529" s="232"/>
      <c r="DM529" s="232"/>
      <c r="DN529" s="232"/>
      <c r="DO529" s="232"/>
      <c r="DP529" s="232"/>
      <c r="DQ529" s="232"/>
      <c r="DR529" s="232"/>
      <c r="DS529" s="232"/>
      <c r="DT529" s="232"/>
      <c r="DU529" s="232"/>
      <c r="DV529" s="232"/>
      <c r="DW529" s="232"/>
      <c r="DX529" s="232"/>
      <c r="DY529" s="232"/>
      <c r="DZ529" s="232"/>
      <c r="EA529" s="232"/>
      <c r="EB529" s="232"/>
      <c r="EC529" s="232"/>
      <c r="ED529" s="232"/>
      <c r="EE529" s="232"/>
      <c r="EF529" s="232"/>
      <c r="EG529" s="232"/>
      <c r="EH529" s="232"/>
      <c r="EI529" s="232"/>
      <c r="EJ529" s="232"/>
      <c r="EK529" s="232"/>
      <c r="EL529" s="232"/>
      <c r="EM529" s="232"/>
      <c r="EN529" s="232"/>
      <c r="EO529" s="232"/>
      <c r="EP529" s="232"/>
      <c r="EQ529" s="232"/>
      <c r="ER529" s="232"/>
      <c r="ES529" s="232"/>
      <c r="ET529" s="232"/>
      <c r="EU529" s="232"/>
      <c r="EV529" s="232"/>
      <c r="EW529" s="232"/>
      <c r="EX529" s="232"/>
      <c r="EY529" s="232"/>
      <c r="EZ529" s="232"/>
      <c r="FA529" s="232"/>
      <c r="FB529" s="232"/>
      <c r="FC529" s="232"/>
      <c r="FD529" s="232"/>
      <c r="FE529" s="232"/>
      <c r="FF529" s="232"/>
      <c r="FG529" s="232"/>
      <c r="FH529" s="232"/>
      <c r="FI529" s="232"/>
      <c r="FJ529" s="232"/>
      <c r="FK529" s="232"/>
      <c r="FL529" s="232"/>
      <c r="FM529" s="232"/>
      <c r="FN529" s="232"/>
      <c r="FO529" s="232"/>
      <c r="FP529" s="232"/>
      <c r="FQ529" s="232"/>
      <c r="FR529" s="232"/>
      <c r="FS529" s="232"/>
      <c r="FT529" s="232"/>
      <c r="FU529" s="232"/>
      <c r="FV529" s="232"/>
      <c r="FW529" s="232"/>
      <c r="FX529" s="232"/>
      <c r="FY529" s="232"/>
      <c r="FZ529" s="232"/>
      <c r="GA529" s="232"/>
      <c r="GB529" s="232"/>
      <c r="GC529" s="232"/>
      <c r="GD529" s="232"/>
      <c r="GE529" s="232"/>
      <c r="GF529" s="232"/>
      <c r="GG529" s="232"/>
      <c r="GH529" s="232"/>
      <c r="GI529" s="232"/>
      <c r="GJ529" s="232"/>
      <c r="GK529" s="232"/>
      <c r="GL529" s="232"/>
      <c r="GM529" s="232"/>
      <c r="GN529" s="232"/>
      <c r="GO529" s="232"/>
      <c r="GP529" s="232"/>
      <c r="GQ529" s="232"/>
      <c r="GR529" s="232"/>
      <c r="GS529" s="232"/>
      <c r="GT529" s="232"/>
      <c r="GU529" s="232"/>
      <c r="GV529" s="232"/>
      <c r="GW529" s="232"/>
      <c r="GX529" s="232"/>
      <c r="GY529" s="232"/>
      <c r="GZ529" s="232"/>
      <c r="HA529" s="232"/>
      <c r="HB529" s="232"/>
      <c r="HC529" s="232"/>
      <c r="HD529" s="232"/>
      <c r="HE529" s="232"/>
      <c r="HF529" s="232"/>
      <c r="HG529" s="232"/>
      <c r="HH529" s="232"/>
      <c r="HI529" s="232"/>
      <c r="HJ529" s="232"/>
      <c r="HK529" s="232"/>
      <c r="HL529" s="232"/>
      <c r="HM529" s="232"/>
      <c r="HN529" s="232"/>
      <c r="HO529" s="232"/>
      <c r="HP529" s="232"/>
      <c r="HQ529" s="232"/>
      <c r="HR529" s="232"/>
      <c r="HS529" s="232"/>
      <c r="HT529" s="232"/>
      <c r="HU529" s="232"/>
      <c r="HV529" s="232"/>
      <c r="HW529" s="232"/>
      <c r="HX529" s="232"/>
      <c r="HY529" s="232"/>
      <c r="HZ529" s="232"/>
    </row>
    <row r="530" spans="1:234" s="232" customFormat="1" ht="10.5" customHeight="1" thickBot="1">
      <c r="A530" s="473"/>
      <c r="B530" s="474"/>
      <c r="C530" s="297">
        <f>SUM(C515:C528)</f>
        <v>733</v>
      </c>
      <c r="D530" s="288">
        <f>SUM(D515:D528)</f>
        <v>644</v>
      </c>
      <c r="E530" s="233">
        <f aca="true" t="shared" si="165" ref="E530:J530">SUM(E515:E528)</f>
        <v>0</v>
      </c>
      <c r="F530" s="233">
        <f t="shared" si="165"/>
        <v>33</v>
      </c>
      <c r="G530" s="233">
        <f t="shared" si="165"/>
        <v>21</v>
      </c>
      <c r="H530" s="233">
        <f t="shared" si="165"/>
        <v>5</v>
      </c>
      <c r="I530" s="233">
        <f t="shared" si="165"/>
        <v>30</v>
      </c>
      <c r="J530" s="233">
        <f t="shared" si="165"/>
        <v>0</v>
      </c>
      <c r="K530" s="234"/>
      <c r="L530" s="235"/>
      <c r="M530" s="236"/>
      <c r="N530" s="237"/>
      <c r="O530" s="477"/>
      <c r="P530" s="478"/>
      <c r="Q530" s="238">
        <f>IF(C530=0,"",Q529/C530*60)</f>
        <v>10.709413369713507</v>
      </c>
      <c r="R530" s="239"/>
      <c r="S530" s="239"/>
      <c r="T530" s="240"/>
      <c r="U530" s="240"/>
      <c r="V530" s="235"/>
      <c r="W530" s="234"/>
      <c r="X530" s="237"/>
      <c r="Y530" s="241"/>
      <c r="Z530" s="314">
        <f>SUM(Z515:Z528)</f>
        <v>4.3</v>
      </c>
      <c r="AA530" s="315">
        <f>SUM(AA515:AA528)</f>
        <v>16.9</v>
      </c>
      <c r="AB530" s="288">
        <f>SUM(AB515:AB528)</f>
        <v>451</v>
      </c>
      <c r="AC530" s="288">
        <f aca="true" t="shared" si="166" ref="AC530:AI530">SUM(AC515:AC528)</f>
        <v>167</v>
      </c>
      <c r="AD530" s="288">
        <f t="shared" si="166"/>
        <v>0</v>
      </c>
      <c r="AE530" s="288">
        <f t="shared" si="166"/>
        <v>0</v>
      </c>
      <c r="AF530" s="288">
        <f t="shared" si="166"/>
        <v>115</v>
      </c>
      <c r="AG530" s="288">
        <f t="shared" si="166"/>
        <v>0</v>
      </c>
      <c r="AH530" s="288">
        <f t="shared" si="166"/>
        <v>0</v>
      </c>
      <c r="AI530" s="449">
        <f t="shared" si="166"/>
        <v>0</v>
      </c>
      <c r="AJ530" s="235"/>
      <c r="AK530" s="241"/>
      <c r="AL530" s="314"/>
      <c r="AM530" s="343"/>
      <c r="AN530" s="343"/>
      <c r="AO530" s="315"/>
      <c r="AP530" s="344"/>
      <c r="AQ530" s="368"/>
      <c r="AR530" s="242"/>
      <c r="AS530" s="242"/>
      <c r="AT530" s="242"/>
      <c r="AU530" s="242"/>
      <c r="AV530" s="242"/>
      <c r="AW530" s="242"/>
      <c r="AX530" s="242"/>
      <c r="AY530" s="242"/>
      <c r="AZ530" s="242"/>
      <c r="BA530" s="242"/>
      <c r="BB530" s="242"/>
      <c r="BC530" s="242"/>
      <c r="BD530" s="242"/>
      <c r="BE530" s="242"/>
      <c r="BF530" s="242"/>
      <c r="BG530" s="242"/>
      <c r="BH530" s="242"/>
      <c r="BI530" s="242"/>
      <c r="BJ530" s="242"/>
      <c r="BK530" s="242"/>
      <c r="BL530" s="242"/>
      <c r="BM530" s="242"/>
      <c r="BN530" s="242"/>
      <c r="BO530" s="242"/>
      <c r="BP530" s="242"/>
      <c r="BQ530" s="242"/>
      <c r="BR530" s="242"/>
      <c r="BS530" s="242"/>
      <c r="BT530" s="242"/>
      <c r="BU530" s="242"/>
      <c r="BV530" s="242"/>
      <c r="BW530" s="242"/>
      <c r="BX530" s="242"/>
      <c r="BY530" s="242"/>
      <c r="BZ530" s="242"/>
      <c r="CA530" s="242"/>
      <c r="CB530" s="242"/>
      <c r="CC530" s="242"/>
      <c r="CD530" s="242"/>
      <c r="CE530" s="242"/>
      <c r="CF530" s="242"/>
      <c r="CG530" s="242"/>
      <c r="CH530" s="242"/>
      <c r="CI530" s="242"/>
      <c r="CJ530" s="242"/>
      <c r="CK530" s="242"/>
      <c r="CL530" s="242"/>
      <c r="CM530" s="242"/>
      <c r="CN530" s="242"/>
      <c r="CO530" s="242"/>
      <c r="CP530" s="242"/>
      <c r="CQ530" s="242"/>
      <c r="CR530" s="242"/>
      <c r="CS530" s="242"/>
      <c r="CT530" s="242"/>
      <c r="CU530" s="242"/>
      <c r="CV530" s="242"/>
      <c r="CW530" s="242"/>
      <c r="CX530" s="242"/>
      <c r="CY530" s="242"/>
      <c r="CZ530" s="242"/>
      <c r="DA530" s="242"/>
      <c r="DB530" s="242"/>
      <c r="DC530" s="242"/>
      <c r="DD530" s="242"/>
      <c r="DE530" s="242"/>
      <c r="DF530" s="242"/>
      <c r="DG530" s="242"/>
      <c r="DH530" s="242"/>
      <c r="DI530" s="242"/>
      <c r="DJ530" s="242"/>
      <c r="DK530" s="242"/>
      <c r="DL530" s="242"/>
      <c r="DM530" s="242"/>
      <c r="DN530" s="242"/>
      <c r="DO530" s="242"/>
      <c r="DP530" s="242"/>
      <c r="DQ530" s="242"/>
      <c r="DR530" s="242"/>
      <c r="DS530" s="242"/>
      <c r="DT530" s="242"/>
      <c r="DU530" s="242"/>
      <c r="DV530" s="242"/>
      <c r="DW530" s="242"/>
      <c r="DX530" s="242"/>
      <c r="DY530" s="242"/>
      <c r="DZ530" s="242"/>
      <c r="EA530" s="242"/>
      <c r="EB530" s="242"/>
      <c r="EC530" s="242"/>
      <c r="ED530" s="242"/>
      <c r="EE530" s="242"/>
      <c r="EF530" s="242"/>
      <c r="EG530" s="242"/>
      <c r="EH530" s="242"/>
      <c r="EI530" s="242"/>
      <c r="EJ530" s="242"/>
      <c r="EK530" s="242"/>
      <c r="EL530" s="242"/>
      <c r="EM530" s="242"/>
      <c r="EN530" s="242"/>
      <c r="EO530" s="242"/>
      <c r="EP530" s="242"/>
      <c r="EQ530" s="242"/>
      <c r="ER530" s="242"/>
      <c r="ES530" s="242"/>
      <c r="ET530" s="242"/>
      <c r="EU530" s="242"/>
      <c r="EV530" s="242"/>
      <c r="EW530" s="242"/>
      <c r="EX530" s="242"/>
      <c r="EY530" s="242"/>
      <c r="EZ530" s="242"/>
      <c r="FA530" s="242"/>
      <c r="FB530" s="242"/>
      <c r="FC530" s="242"/>
      <c r="FD530" s="242"/>
      <c r="FE530" s="242"/>
      <c r="FF530" s="242"/>
      <c r="FG530" s="242"/>
      <c r="FH530" s="242"/>
      <c r="FI530" s="242"/>
      <c r="FJ530" s="242"/>
      <c r="FK530" s="242"/>
      <c r="FL530" s="242"/>
      <c r="FM530" s="242"/>
      <c r="FN530" s="242"/>
      <c r="FO530" s="242"/>
      <c r="FP530" s="242"/>
      <c r="FQ530" s="242"/>
      <c r="FR530" s="242"/>
      <c r="FS530" s="242"/>
      <c r="FT530" s="242"/>
      <c r="FU530" s="242"/>
      <c r="FV530" s="242"/>
      <c r="FW530" s="242"/>
      <c r="FX530" s="242"/>
      <c r="FY530" s="242"/>
      <c r="FZ530" s="242"/>
      <c r="GA530" s="242"/>
      <c r="GB530" s="242"/>
      <c r="GC530" s="242"/>
      <c r="GD530" s="242"/>
      <c r="GE530" s="242"/>
      <c r="GF530" s="242"/>
      <c r="GG530" s="242"/>
      <c r="GH530" s="242"/>
      <c r="GI530" s="242"/>
      <c r="GJ530" s="242"/>
      <c r="GK530" s="242"/>
      <c r="GL530" s="242"/>
      <c r="GM530" s="242"/>
      <c r="GN530" s="242"/>
      <c r="GO530" s="242"/>
      <c r="GP530" s="242"/>
      <c r="GQ530" s="242"/>
      <c r="GR530" s="242"/>
      <c r="GS530" s="242"/>
      <c r="GT530" s="242"/>
      <c r="GU530" s="242"/>
      <c r="GV530" s="242"/>
      <c r="GW530" s="242"/>
      <c r="GX530" s="242"/>
      <c r="GY530" s="242"/>
      <c r="GZ530" s="242"/>
      <c r="HA530" s="242"/>
      <c r="HB530" s="242"/>
      <c r="HC530" s="242"/>
      <c r="HD530" s="242"/>
      <c r="HE530" s="242"/>
      <c r="HF530" s="242"/>
      <c r="HG530" s="242"/>
      <c r="HH530" s="242"/>
      <c r="HI530" s="242"/>
      <c r="HJ530" s="242"/>
      <c r="HK530" s="242"/>
      <c r="HL530" s="242"/>
      <c r="HM530" s="242"/>
      <c r="HN530" s="242"/>
      <c r="HO530" s="242"/>
      <c r="HP530" s="242"/>
      <c r="HQ530" s="242"/>
      <c r="HR530" s="242"/>
      <c r="HS530" s="242"/>
      <c r="HT530" s="242"/>
      <c r="HU530" s="242"/>
      <c r="HV530" s="242"/>
      <c r="HW530" s="242"/>
      <c r="HX530" s="242"/>
      <c r="HY530" s="242"/>
      <c r="HZ530" s="242"/>
    </row>
    <row r="531" spans="1:234" s="242" customFormat="1" ht="10.5" customHeight="1" thickBot="1">
      <c r="A531" s="469" t="s">
        <v>51</v>
      </c>
      <c r="B531" s="470">
        <f>B527+1</f>
        <v>38887</v>
      </c>
      <c r="C531" s="293">
        <f>SUM(D531:J532)</f>
        <v>126</v>
      </c>
      <c r="D531" s="284">
        <v>36</v>
      </c>
      <c r="E531" s="80"/>
      <c r="F531" s="80"/>
      <c r="G531" s="80"/>
      <c r="H531" s="80"/>
      <c r="I531" s="80"/>
      <c r="J531" s="81"/>
      <c r="K531" s="28" t="s">
        <v>31</v>
      </c>
      <c r="L531" s="30">
        <v>9</v>
      </c>
      <c r="M531" s="82" t="s">
        <v>100</v>
      </c>
      <c r="N531" s="83">
        <v>11</v>
      </c>
      <c r="O531" s="214" t="s">
        <v>29</v>
      </c>
      <c r="P531" s="223"/>
      <c r="Q531" s="318">
        <f>SUM(R531:R532,T531:T532)+SUM(S531:S532)*1.5+SUM(U531:U532)/3+SUM(V531:V532)*0.6</f>
        <v>20</v>
      </c>
      <c r="R531" s="70"/>
      <c r="S531" s="70"/>
      <c r="T531" s="29">
        <v>7</v>
      </c>
      <c r="U531" s="29"/>
      <c r="V531" s="30"/>
      <c r="W531" s="28">
        <v>116</v>
      </c>
      <c r="X531" s="83"/>
      <c r="Y531" s="140"/>
      <c r="Z531" s="185"/>
      <c r="AA531" s="34"/>
      <c r="AB531" s="32">
        <v>36</v>
      </c>
      <c r="AC531" s="33"/>
      <c r="AD531" s="33"/>
      <c r="AE531" s="33"/>
      <c r="AF531" s="33"/>
      <c r="AG531" s="33"/>
      <c r="AH531" s="33"/>
      <c r="AI531" s="34"/>
      <c r="AJ531" s="30"/>
      <c r="AK531" s="180" t="s">
        <v>99</v>
      </c>
      <c r="AL531" s="185"/>
      <c r="AM531" s="33"/>
      <c r="AN531" s="351"/>
      <c r="AO531" s="34"/>
      <c r="AP531" s="352"/>
      <c r="AQ531" s="489" t="s">
        <v>169</v>
      </c>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59"/>
      <c r="DL531" s="59"/>
      <c r="DM531" s="59"/>
      <c r="DN531" s="59"/>
      <c r="DO531" s="59"/>
      <c r="DP531" s="59"/>
      <c r="DQ531" s="59"/>
      <c r="DR531" s="59"/>
      <c r="DS531" s="59"/>
      <c r="DT531" s="59"/>
      <c r="DU531" s="59"/>
      <c r="DV531" s="59"/>
      <c r="DW531" s="59"/>
      <c r="DX531" s="59"/>
      <c r="DY531" s="59"/>
      <c r="DZ531" s="59"/>
      <c r="EA531" s="59"/>
      <c r="EB531" s="59"/>
      <c r="EC531" s="59"/>
      <c r="ED531" s="59"/>
      <c r="EE531" s="59"/>
      <c r="EF531" s="59"/>
      <c r="EG531" s="59"/>
      <c r="EH531" s="59"/>
      <c r="EI531" s="59"/>
      <c r="EJ531" s="59"/>
      <c r="EK531" s="59"/>
      <c r="EL531" s="59"/>
      <c r="EM531" s="59"/>
      <c r="EN531" s="59"/>
      <c r="EO531" s="59"/>
      <c r="EP531" s="59"/>
      <c r="EQ531" s="59"/>
      <c r="ER531" s="59"/>
      <c r="ES531" s="59"/>
      <c r="ET531" s="59"/>
      <c r="EU531" s="59"/>
      <c r="EV531" s="59"/>
      <c r="EW531" s="59"/>
      <c r="EX531" s="59"/>
      <c r="EY531" s="59"/>
      <c r="EZ531" s="59"/>
      <c r="FA531" s="59"/>
      <c r="FB531" s="59"/>
      <c r="FC531" s="59"/>
      <c r="FD531" s="59"/>
      <c r="FE531" s="59"/>
      <c r="FF531" s="59"/>
      <c r="FG531" s="59"/>
      <c r="FH531" s="59"/>
      <c r="FI531" s="59"/>
      <c r="FJ531" s="59"/>
      <c r="FK531" s="59"/>
      <c r="FL531" s="59"/>
      <c r="FM531" s="59"/>
      <c r="FN531" s="59"/>
      <c r="FO531" s="59"/>
      <c r="FP531" s="59"/>
      <c r="FQ531" s="59"/>
      <c r="FR531" s="59"/>
      <c r="FS531" s="59"/>
      <c r="FT531" s="59"/>
      <c r="FU531" s="59"/>
      <c r="FV531" s="59"/>
      <c r="FW531" s="59"/>
      <c r="FX531" s="59"/>
      <c r="FY531" s="59"/>
      <c r="FZ531" s="59"/>
      <c r="GA531" s="59"/>
      <c r="GB531" s="59"/>
      <c r="GC531" s="59"/>
      <c r="GD531" s="59"/>
      <c r="GE531" s="59"/>
      <c r="GF531" s="59"/>
      <c r="GG531" s="59"/>
      <c r="GH531" s="59"/>
      <c r="GI531" s="59"/>
      <c r="GJ531" s="59"/>
      <c r="GK531" s="59"/>
      <c r="GL531" s="59"/>
      <c r="GM531" s="59"/>
      <c r="GN531" s="59"/>
      <c r="GO531" s="59"/>
      <c r="GP531" s="59"/>
      <c r="GQ531" s="59"/>
      <c r="GR531" s="59"/>
      <c r="GS531" s="59"/>
      <c r="GT531" s="59"/>
      <c r="GU531" s="59"/>
      <c r="GV531" s="59"/>
      <c r="GW531" s="59"/>
      <c r="GX531" s="59"/>
      <c r="GY531" s="59"/>
      <c r="GZ531" s="59"/>
      <c r="HA531" s="59"/>
      <c r="HB531" s="59"/>
      <c r="HC531" s="59"/>
      <c r="HD531" s="59"/>
      <c r="HE531" s="59"/>
      <c r="HF531" s="59"/>
      <c r="HG531" s="59"/>
      <c r="HH531" s="59"/>
      <c r="HI531" s="59"/>
      <c r="HJ531" s="59"/>
      <c r="HK531" s="59"/>
      <c r="HL531" s="59"/>
      <c r="HM531" s="59"/>
      <c r="HN531" s="59"/>
      <c r="HO531" s="59"/>
      <c r="HP531" s="59"/>
      <c r="HQ531" s="59"/>
      <c r="HR531" s="59"/>
      <c r="HS531" s="59"/>
      <c r="HT531" s="59"/>
      <c r="HU531" s="59"/>
      <c r="HV531" s="59"/>
      <c r="HW531" s="59"/>
      <c r="HX531" s="59"/>
      <c r="HY531" s="59"/>
      <c r="HZ531" s="59"/>
    </row>
    <row r="532" spans="1:234" ht="10.5" customHeight="1">
      <c r="A532" s="467"/>
      <c r="B532" s="468"/>
      <c r="C532" s="292"/>
      <c r="D532" s="283">
        <v>60</v>
      </c>
      <c r="E532" s="87">
        <v>5</v>
      </c>
      <c r="F532" s="87"/>
      <c r="G532" s="87"/>
      <c r="H532" s="87"/>
      <c r="I532" s="87">
        <v>25</v>
      </c>
      <c r="J532" s="88"/>
      <c r="K532" s="89" t="s">
        <v>447</v>
      </c>
      <c r="L532" s="90">
        <v>9</v>
      </c>
      <c r="M532" s="91" t="s">
        <v>97</v>
      </c>
      <c r="N532" s="92">
        <v>17</v>
      </c>
      <c r="O532" s="215" t="s">
        <v>170</v>
      </c>
      <c r="P532" s="224"/>
      <c r="Q532" s="319"/>
      <c r="R532" s="93"/>
      <c r="S532" s="93"/>
      <c r="T532" s="94">
        <v>13</v>
      </c>
      <c r="U532" s="94"/>
      <c r="V532" s="90"/>
      <c r="W532" s="89"/>
      <c r="X532" s="92">
        <v>159</v>
      </c>
      <c r="Y532" s="182"/>
      <c r="Z532" s="184"/>
      <c r="AA532" s="306"/>
      <c r="AB532" s="442">
        <v>75</v>
      </c>
      <c r="AC532" s="349"/>
      <c r="AD532" s="349"/>
      <c r="AE532" s="349"/>
      <c r="AF532" s="349"/>
      <c r="AG532" s="349"/>
      <c r="AH532" s="349">
        <v>15</v>
      </c>
      <c r="AI532" s="306"/>
      <c r="AJ532" s="90">
        <v>8</v>
      </c>
      <c r="AK532" s="182"/>
      <c r="AL532" s="184"/>
      <c r="AM532" s="349"/>
      <c r="AN532" s="349"/>
      <c r="AO532" s="306"/>
      <c r="AP532" s="350"/>
      <c r="AQ532" s="490"/>
      <c r="AR532" s="95"/>
      <c r="AS532" s="95"/>
      <c r="AT532" s="95"/>
      <c r="AU532" s="95"/>
      <c r="AV532" s="95"/>
      <c r="AW532" s="95"/>
      <c r="AX532" s="95"/>
      <c r="AY532" s="95"/>
      <c r="AZ532" s="95"/>
      <c r="BA532" s="95"/>
      <c r="BB532" s="95"/>
      <c r="BC532" s="95"/>
      <c r="BD532" s="95"/>
      <c r="BE532" s="95"/>
      <c r="BF532" s="95"/>
      <c r="BG532" s="95"/>
      <c r="BH532" s="95"/>
      <c r="BI532" s="95"/>
      <c r="BJ532" s="95"/>
      <c r="BK532" s="95"/>
      <c r="BL532" s="95"/>
      <c r="BM532" s="95"/>
      <c r="BN532" s="95"/>
      <c r="BO532" s="95"/>
      <c r="BP532" s="95"/>
      <c r="BQ532" s="95"/>
      <c r="BR532" s="95"/>
      <c r="BS532" s="95"/>
      <c r="BT532" s="95"/>
      <c r="BU532" s="95"/>
      <c r="BV532" s="95"/>
      <c r="BW532" s="95"/>
      <c r="BX532" s="95"/>
      <c r="BY532" s="95"/>
      <c r="BZ532" s="95"/>
      <c r="CA532" s="95"/>
      <c r="CB532" s="95"/>
      <c r="CC532" s="95"/>
      <c r="CD532" s="95"/>
      <c r="CE532" s="95"/>
      <c r="CF532" s="95"/>
      <c r="CG532" s="95"/>
      <c r="CH532" s="95"/>
      <c r="CI532" s="95"/>
      <c r="CJ532" s="95"/>
      <c r="CK532" s="95"/>
      <c r="CL532" s="95"/>
      <c r="CM532" s="95"/>
      <c r="CN532" s="95"/>
      <c r="CO532" s="95"/>
      <c r="CP532" s="95"/>
      <c r="CQ532" s="95"/>
      <c r="CR532" s="95"/>
      <c r="CS532" s="95"/>
      <c r="CT532" s="95"/>
      <c r="CU532" s="95"/>
      <c r="CV532" s="95"/>
      <c r="CW532" s="95"/>
      <c r="CX532" s="95"/>
      <c r="CY532" s="95"/>
      <c r="CZ532" s="95"/>
      <c r="DA532" s="95"/>
      <c r="DB532" s="95"/>
      <c r="DC532" s="95"/>
      <c r="DD532" s="95"/>
      <c r="DE532" s="95"/>
      <c r="DF532" s="95"/>
      <c r="DG532" s="95"/>
      <c r="DH532" s="95"/>
      <c r="DI532" s="95"/>
      <c r="DJ532" s="95"/>
      <c r="DK532" s="95"/>
      <c r="DL532" s="95"/>
      <c r="DM532" s="95"/>
      <c r="DN532" s="95"/>
      <c r="DO532" s="95"/>
      <c r="DP532" s="95"/>
      <c r="DQ532" s="95"/>
      <c r="DR532" s="95"/>
      <c r="DS532" s="95"/>
      <c r="DT532" s="95"/>
      <c r="DU532" s="95"/>
      <c r="DV532" s="95"/>
      <c r="DW532" s="95"/>
      <c r="DX532" s="95"/>
      <c r="DY532" s="95"/>
      <c r="DZ532" s="95"/>
      <c r="EA532" s="95"/>
      <c r="EB532" s="95"/>
      <c r="EC532" s="95"/>
      <c r="ED532" s="95"/>
      <c r="EE532" s="95"/>
      <c r="EF532" s="95"/>
      <c r="EG532" s="95"/>
      <c r="EH532" s="95"/>
      <c r="EI532" s="95"/>
      <c r="EJ532" s="95"/>
      <c r="EK532" s="95"/>
      <c r="EL532" s="95"/>
      <c r="EM532" s="95"/>
      <c r="EN532" s="95"/>
      <c r="EO532" s="95"/>
      <c r="EP532" s="95"/>
      <c r="EQ532" s="95"/>
      <c r="ER532" s="95"/>
      <c r="ES532" s="95"/>
      <c r="ET532" s="95"/>
      <c r="EU532" s="95"/>
      <c r="EV532" s="95"/>
      <c r="EW532" s="95"/>
      <c r="EX532" s="95"/>
      <c r="EY532" s="95"/>
      <c r="EZ532" s="95"/>
      <c r="FA532" s="95"/>
      <c r="FB532" s="95"/>
      <c r="FC532" s="95"/>
      <c r="FD532" s="95"/>
      <c r="FE532" s="95"/>
      <c r="FF532" s="95"/>
      <c r="FG532" s="95"/>
      <c r="FH532" s="95"/>
      <c r="FI532" s="95"/>
      <c r="FJ532" s="95"/>
      <c r="FK532" s="95"/>
      <c r="FL532" s="95"/>
      <c r="FM532" s="95"/>
      <c r="FN532" s="95"/>
      <c r="FO532" s="95"/>
      <c r="FP532" s="95"/>
      <c r="FQ532" s="95"/>
      <c r="FR532" s="95"/>
      <c r="FS532" s="95"/>
      <c r="FT532" s="95"/>
      <c r="FU532" s="95"/>
      <c r="FV532" s="95"/>
      <c r="FW532" s="95"/>
      <c r="FX532" s="95"/>
      <c r="FY532" s="95"/>
      <c r="FZ532" s="95"/>
      <c r="GA532" s="95"/>
      <c r="GB532" s="95"/>
      <c r="GC532" s="95"/>
      <c r="GD532" s="95"/>
      <c r="GE532" s="95"/>
      <c r="GF532" s="95"/>
      <c r="GG532" s="95"/>
      <c r="GH532" s="95"/>
      <c r="GI532" s="95"/>
      <c r="GJ532" s="95"/>
      <c r="GK532" s="95"/>
      <c r="GL532" s="95"/>
      <c r="GM532" s="95"/>
      <c r="GN532" s="95"/>
      <c r="GO532" s="95"/>
      <c r="GP532" s="95"/>
      <c r="GQ532" s="95"/>
      <c r="GR532" s="95"/>
      <c r="GS532" s="95"/>
      <c r="GT532" s="95"/>
      <c r="GU532" s="95"/>
      <c r="GV532" s="95"/>
      <c r="GW532" s="95"/>
      <c r="GX532" s="95"/>
      <c r="GY532" s="95"/>
      <c r="GZ532" s="95"/>
      <c r="HA532" s="95"/>
      <c r="HB532" s="95"/>
      <c r="HC532" s="95"/>
      <c r="HD532" s="95"/>
      <c r="HE532" s="95"/>
      <c r="HF532" s="95"/>
      <c r="HG532" s="95"/>
      <c r="HH532" s="95"/>
      <c r="HI532" s="95"/>
      <c r="HJ532" s="95"/>
      <c r="HK532" s="95"/>
      <c r="HL532" s="95"/>
      <c r="HM532" s="95"/>
      <c r="HN532" s="95"/>
      <c r="HO532" s="95"/>
      <c r="HP532" s="95"/>
      <c r="HQ532" s="95"/>
      <c r="HR532" s="95"/>
      <c r="HS532" s="95"/>
      <c r="HT532" s="95"/>
      <c r="HU532" s="95"/>
      <c r="HV532" s="95"/>
      <c r="HW532" s="95"/>
      <c r="HX532" s="95"/>
      <c r="HY532" s="95"/>
      <c r="HZ532" s="95"/>
    </row>
    <row r="533" spans="1:234" s="95" customFormat="1" ht="10.5" customHeight="1">
      <c r="A533" s="463" t="s">
        <v>59</v>
      </c>
      <c r="B533" s="465">
        <f>B531+1</f>
        <v>38888</v>
      </c>
      <c r="C533" s="293">
        <f>SUM(D533:J534)</f>
        <v>130</v>
      </c>
      <c r="D533" s="284">
        <v>43</v>
      </c>
      <c r="E533" s="80">
        <v>10</v>
      </c>
      <c r="F533" s="80">
        <v>17</v>
      </c>
      <c r="G533" s="80"/>
      <c r="H533" s="80"/>
      <c r="I533" s="80"/>
      <c r="J533" s="81"/>
      <c r="K533" s="28" t="s">
        <v>260</v>
      </c>
      <c r="L533" s="30">
        <v>9</v>
      </c>
      <c r="M533" s="82" t="s">
        <v>100</v>
      </c>
      <c r="N533" s="83">
        <v>11</v>
      </c>
      <c r="O533" s="211" t="s">
        <v>171</v>
      </c>
      <c r="P533" s="221"/>
      <c r="Q533" s="318">
        <f>SUM(R533:R534,T533:T534)+SUM(S533:S534)*1.5+SUM(U533:U534)/3+SUM(V533:V534)*0.6</f>
        <v>25.5</v>
      </c>
      <c r="R533" s="70"/>
      <c r="S533" s="70">
        <v>5</v>
      </c>
      <c r="T533" s="29">
        <v>6</v>
      </c>
      <c r="U533" s="29"/>
      <c r="V533" s="30"/>
      <c r="W533" s="28"/>
      <c r="X533" s="83">
        <v>169</v>
      </c>
      <c r="Y533" s="140"/>
      <c r="Z533" s="185"/>
      <c r="AA533" s="34">
        <v>4.2</v>
      </c>
      <c r="AB533" s="32">
        <v>43</v>
      </c>
      <c r="AC533" s="33">
        <v>27</v>
      </c>
      <c r="AD533" s="33"/>
      <c r="AE533" s="33"/>
      <c r="AF533" s="33"/>
      <c r="AG533" s="33"/>
      <c r="AH533" s="33"/>
      <c r="AI533" s="34"/>
      <c r="AJ533" s="30"/>
      <c r="AK533" s="140">
        <v>51</v>
      </c>
      <c r="AL533" s="185">
        <v>73</v>
      </c>
      <c r="AM533" s="33">
        <v>66</v>
      </c>
      <c r="AN533" s="33">
        <v>67</v>
      </c>
      <c r="AO533" s="34">
        <f>AN533-AK533</f>
        <v>16</v>
      </c>
      <c r="AP533" s="352"/>
      <c r="AQ533" s="491" t="s">
        <v>172</v>
      </c>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c r="BO533" s="59"/>
      <c r="BP533" s="59"/>
      <c r="BQ533" s="59"/>
      <c r="BR533" s="59"/>
      <c r="BS533" s="59"/>
      <c r="BT533" s="59"/>
      <c r="BU533" s="59"/>
      <c r="BV533" s="59"/>
      <c r="BW533" s="59"/>
      <c r="BX533" s="59"/>
      <c r="BY533" s="59"/>
      <c r="BZ533" s="59"/>
      <c r="CA533" s="59"/>
      <c r="CB533" s="59"/>
      <c r="CC533" s="59"/>
      <c r="CD533" s="59"/>
      <c r="CE533" s="59"/>
      <c r="CF533" s="59"/>
      <c r="CG533" s="59"/>
      <c r="CH533" s="59"/>
      <c r="CI533" s="59"/>
      <c r="CJ533" s="59"/>
      <c r="CK533" s="59"/>
      <c r="CL533" s="59"/>
      <c r="CM533" s="59"/>
      <c r="CN533" s="59"/>
      <c r="CO533" s="59"/>
      <c r="CP533" s="59"/>
      <c r="CQ533" s="59"/>
      <c r="CR533" s="59"/>
      <c r="CS533" s="59"/>
      <c r="CT533" s="59"/>
      <c r="CU533" s="59"/>
      <c r="CV533" s="59"/>
      <c r="CW533" s="59"/>
      <c r="CX533" s="59"/>
      <c r="CY533" s="59"/>
      <c r="CZ533" s="59"/>
      <c r="DA533" s="59"/>
      <c r="DB533" s="59"/>
      <c r="DC533" s="59"/>
      <c r="DD533" s="59"/>
      <c r="DE533" s="59"/>
      <c r="DF533" s="59"/>
      <c r="DG533" s="59"/>
      <c r="DH533" s="59"/>
      <c r="DI533" s="59"/>
      <c r="DJ533" s="59"/>
      <c r="DK533" s="59"/>
      <c r="DL533" s="59"/>
      <c r="DM533" s="59"/>
      <c r="DN533" s="59"/>
      <c r="DO533" s="59"/>
      <c r="DP533" s="59"/>
      <c r="DQ533" s="59"/>
      <c r="DR533" s="59"/>
      <c r="DS533" s="59"/>
      <c r="DT533" s="59"/>
      <c r="DU533" s="59"/>
      <c r="DV533" s="59"/>
      <c r="DW533" s="59"/>
      <c r="DX533" s="59"/>
      <c r="DY533" s="59"/>
      <c r="DZ533" s="59"/>
      <c r="EA533" s="59"/>
      <c r="EB533" s="59"/>
      <c r="EC533" s="59"/>
      <c r="ED533" s="59"/>
      <c r="EE533" s="59"/>
      <c r="EF533" s="59"/>
      <c r="EG533" s="59"/>
      <c r="EH533" s="59"/>
      <c r="EI533" s="59"/>
      <c r="EJ533" s="59"/>
      <c r="EK533" s="59"/>
      <c r="EL533" s="59"/>
      <c r="EM533" s="59"/>
      <c r="EN533" s="59"/>
      <c r="EO533" s="59"/>
      <c r="EP533" s="59"/>
      <c r="EQ533" s="59"/>
      <c r="ER533" s="59"/>
      <c r="ES533" s="59"/>
      <c r="ET533" s="59"/>
      <c r="EU533" s="59"/>
      <c r="EV533" s="59"/>
      <c r="EW533" s="59"/>
      <c r="EX533" s="59"/>
      <c r="EY533" s="59"/>
      <c r="EZ533" s="59"/>
      <c r="FA533" s="59"/>
      <c r="FB533" s="59"/>
      <c r="FC533" s="59"/>
      <c r="FD533" s="59"/>
      <c r="FE533" s="59"/>
      <c r="FF533" s="59"/>
      <c r="FG533" s="59"/>
      <c r="FH533" s="59"/>
      <c r="FI533" s="59"/>
      <c r="FJ533" s="59"/>
      <c r="FK533" s="59"/>
      <c r="FL533" s="59"/>
      <c r="FM533" s="59"/>
      <c r="FN533" s="59"/>
      <c r="FO533" s="59"/>
      <c r="FP533" s="59"/>
      <c r="FQ533" s="59"/>
      <c r="FR533" s="59"/>
      <c r="FS533" s="59"/>
      <c r="FT533" s="59"/>
      <c r="FU533" s="59"/>
      <c r="FV533" s="59"/>
      <c r="FW533" s="59"/>
      <c r="FX533" s="59"/>
      <c r="FY533" s="59"/>
      <c r="FZ533" s="59"/>
      <c r="GA533" s="59"/>
      <c r="GB533" s="59"/>
      <c r="GC533" s="59"/>
      <c r="GD533" s="59"/>
      <c r="GE533" s="59"/>
      <c r="GF533" s="59"/>
      <c r="GG533" s="59"/>
      <c r="GH533" s="59"/>
      <c r="GI533" s="59"/>
      <c r="GJ533" s="59"/>
      <c r="GK533" s="59"/>
      <c r="GL533" s="59"/>
      <c r="GM533" s="59"/>
      <c r="GN533" s="59"/>
      <c r="GO533" s="59"/>
      <c r="GP533" s="59"/>
      <c r="GQ533" s="59"/>
      <c r="GR533" s="59"/>
      <c r="GS533" s="59"/>
      <c r="GT533" s="59"/>
      <c r="GU533" s="59"/>
      <c r="GV533" s="59"/>
      <c r="GW533" s="59"/>
      <c r="GX533" s="59"/>
      <c r="GY533" s="59"/>
      <c r="GZ533" s="59"/>
      <c r="HA533" s="59"/>
      <c r="HB533" s="59"/>
      <c r="HC533" s="59"/>
      <c r="HD533" s="59"/>
      <c r="HE533" s="59"/>
      <c r="HF533" s="59"/>
      <c r="HG533" s="59"/>
      <c r="HH533" s="59"/>
      <c r="HI533" s="59"/>
      <c r="HJ533" s="59"/>
      <c r="HK533" s="59"/>
      <c r="HL533" s="59"/>
      <c r="HM533" s="59"/>
      <c r="HN533" s="59"/>
      <c r="HO533" s="59"/>
      <c r="HP533" s="59"/>
      <c r="HQ533" s="59"/>
      <c r="HR533" s="59"/>
      <c r="HS533" s="59"/>
      <c r="HT533" s="59"/>
      <c r="HU533" s="59"/>
      <c r="HV533" s="59"/>
      <c r="HW533" s="59"/>
      <c r="HX533" s="59"/>
      <c r="HY533" s="59"/>
      <c r="HZ533" s="59"/>
    </row>
    <row r="534" spans="1:234" ht="10.5" customHeight="1">
      <c r="A534" s="467"/>
      <c r="B534" s="468"/>
      <c r="C534" s="292"/>
      <c r="D534" s="283">
        <v>60</v>
      </c>
      <c r="E534" s="87"/>
      <c r="F534" s="87"/>
      <c r="G534" s="87"/>
      <c r="H534" s="87"/>
      <c r="I534" s="87"/>
      <c r="J534" s="88"/>
      <c r="K534" s="89"/>
      <c r="L534" s="90"/>
      <c r="M534" s="91" t="s">
        <v>70</v>
      </c>
      <c r="N534" s="92">
        <v>20</v>
      </c>
      <c r="O534" s="212" t="s">
        <v>29</v>
      </c>
      <c r="P534" s="222"/>
      <c r="Q534" s="319"/>
      <c r="R534" s="93"/>
      <c r="S534" s="93"/>
      <c r="T534" s="94">
        <v>12</v>
      </c>
      <c r="U534" s="94"/>
      <c r="V534" s="90"/>
      <c r="W534" s="89">
        <v>123</v>
      </c>
      <c r="X534" s="92"/>
      <c r="Y534" s="182"/>
      <c r="Z534" s="184"/>
      <c r="AA534" s="306"/>
      <c r="AB534" s="442">
        <v>60</v>
      </c>
      <c r="AC534" s="349"/>
      <c r="AD534" s="349"/>
      <c r="AE534" s="349"/>
      <c r="AF534" s="349"/>
      <c r="AG534" s="349"/>
      <c r="AH534" s="349"/>
      <c r="AI534" s="306"/>
      <c r="AJ534" s="90">
        <v>7</v>
      </c>
      <c r="AK534" s="182"/>
      <c r="AL534" s="184"/>
      <c r="AM534" s="349"/>
      <c r="AN534" s="349"/>
      <c r="AO534" s="306"/>
      <c r="AP534" s="350"/>
      <c r="AQ534" s="490"/>
      <c r="AR534" s="95"/>
      <c r="AS534" s="95"/>
      <c r="AT534" s="95"/>
      <c r="AU534" s="95"/>
      <c r="AV534" s="95"/>
      <c r="AW534" s="95"/>
      <c r="AX534" s="95"/>
      <c r="AY534" s="95"/>
      <c r="AZ534" s="95"/>
      <c r="BA534" s="95"/>
      <c r="BB534" s="95"/>
      <c r="BC534" s="95"/>
      <c r="BD534" s="95"/>
      <c r="BE534" s="95"/>
      <c r="BF534" s="95"/>
      <c r="BG534" s="95"/>
      <c r="BH534" s="95"/>
      <c r="BI534" s="95"/>
      <c r="BJ534" s="95"/>
      <c r="BK534" s="95"/>
      <c r="BL534" s="95"/>
      <c r="BM534" s="95"/>
      <c r="BN534" s="95"/>
      <c r="BO534" s="95"/>
      <c r="BP534" s="95"/>
      <c r="BQ534" s="95"/>
      <c r="BR534" s="95"/>
      <c r="BS534" s="95"/>
      <c r="BT534" s="95"/>
      <c r="BU534" s="95"/>
      <c r="BV534" s="95"/>
      <c r="BW534" s="95"/>
      <c r="BX534" s="95"/>
      <c r="BY534" s="95"/>
      <c r="BZ534" s="95"/>
      <c r="CA534" s="95"/>
      <c r="CB534" s="95"/>
      <c r="CC534" s="95"/>
      <c r="CD534" s="95"/>
      <c r="CE534" s="95"/>
      <c r="CF534" s="95"/>
      <c r="CG534" s="95"/>
      <c r="CH534" s="95"/>
      <c r="CI534" s="95"/>
      <c r="CJ534" s="95"/>
      <c r="CK534" s="95"/>
      <c r="CL534" s="95"/>
      <c r="CM534" s="95"/>
      <c r="CN534" s="95"/>
      <c r="CO534" s="95"/>
      <c r="CP534" s="95"/>
      <c r="CQ534" s="95"/>
      <c r="CR534" s="95"/>
      <c r="CS534" s="95"/>
      <c r="CT534" s="95"/>
      <c r="CU534" s="95"/>
      <c r="CV534" s="95"/>
      <c r="CW534" s="95"/>
      <c r="CX534" s="95"/>
      <c r="CY534" s="95"/>
      <c r="CZ534" s="95"/>
      <c r="DA534" s="95"/>
      <c r="DB534" s="95"/>
      <c r="DC534" s="95"/>
      <c r="DD534" s="95"/>
      <c r="DE534" s="95"/>
      <c r="DF534" s="95"/>
      <c r="DG534" s="95"/>
      <c r="DH534" s="95"/>
      <c r="DI534" s="95"/>
      <c r="DJ534" s="95"/>
      <c r="DK534" s="95"/>
      <c r="DL534" s="95"/>
      <c r="DM534" s="95"/>
      <c r="DN534" s="95"/>
      <c r="DO534" s="95"/>
      <c r="DP534" s="95"/>
      <c r="DQ534" s="95"/>
      <c r="DR534" s="95"/>
      <c r="DS534" s="95"/>
      <c r="DT534" s="95"/>
      <c r="DU534" s="95"/>
      <c r="DV534" s="95"/>
      <c r="DW534" s="95"/>
      <c r="DX534" s="95"/>
      <c r="DY534" s="95"/>
      <c r="DZ534" s="95"/>
      <c r="EA534" s="95"/>
      <c r="EB534" s="95"/>
      <c r="EC534" s="95"/>
      <c r="ED534" s="95"/>
      <c r="EE534" s="95"/>
      <c r="EF534" s="95"/>
      <c r="EG534" s="95"/>
      <c r="EH534" s="95"/>
      <c r="EI534" s="95"/>
      <c r="EJ534" s="95"/>
      <c r="EK534" s="95"/>
      <c r="EL534" s="95"/>
      <c r="EM534" s="95"/>
      <c r="EN534" s="95"/>
      <c r="EO534" s="95"/>
      <c r="EP534" s="95"/>
      <c r="EQ534" s="95"/>
      <c r="ER534" s="95"/>
      <c r="ES534" s="95"/>
      <c r="ET534" s="95"/>
      <c r="EU534" s="95"/>
      <c r="EV534" s="95"/>
      <c r="EW534" s="95"/>
      <c r="EX534" s="95"/>
      <c r="EY534" s="95"/>
      <c r="EZ534" s="95"/>
      <c r="FA534" s="95"/>
      <c r="FB534" s="95"/>
      <c r="FC534" s="95"/>
      <c r="FD534" s="95"/>
      <c r="FE534" s="95"/>
      <c r="FF534" s="95"/>
      <c r="FG534" s="95"/>
      <c r="FH534" s="95"/>
      <c r="FI534" s="95"/>
      <c r="FJ534" s="95"/>
      <c r="FK534" s="95"/>
      <c r="FL534" s="95"/>
      <c r="FM534" s="95"/>
      <c r="FN534" s="95"/>
      <c r="FO534" s="95"/>
      <c r="FP534" s="95"/>
      <c r="FQ534" s="95"/>
      <c r="FR534" s="95"/>
      <c r="FS534" s="95"/>
      <c r="FT534" s="95"/>
      <c r="FU534" s="95"/>
      <c r="FV534" s="95"/>
      <c r="FW534" s="95"/>
      <c r="FX534" s="95"/>
      <c r="FY534" s="95"/>
      <c r="FZ534" s="95"/>
      <c r="GA534" s="95"/>
      <c r="GB534" s="95"/>
      <c r="GC534" s="95"/>
      <c r="GD534" s="95"/>
      <c r="GE534" s="95"/>
      <c r="GF534" s="95"/>
      <c r="GG534" s="95"/>
      <c r="GH534" s="95"/>
      <c r="GI534" s="95"/>
      <c r="GJ534" s="95"/>
      <c r="GK534" s="95"/>
      <c r="GL534" s="95"/>
      <c r="GM534" s="95"/>
      <c r="GN534" s="95"/>
      <c r="GO534" s="95"/>
      <c r="GP534" s="95"/>
      <c r="GQ534" s="95"/>
      <c r="GR534" s="95"/>
      <c r="GS534" s="95"/>
      <c r="GT534" s="95"/>
      <c r="GU534" s="95"/>
      <c r="GV534" s="95"/>
      <c r="GW534" s="95"/>
      <c r="GX534" s="95"/>
      <c r="GY534" s="95"/>
      <c r="GZ534" s="95"/>
      <c r="HA534" s="95"/>
      <c r="HB534" s="95"/>
      <c r="HC534" s="95"/>
      <c r="HD534" s="95"/>
      <c r="HE534" s="95"/>
      <c r="HF534" s="95"/>
      <c r="HG534" s="95"/>
      <c r="HH534" s="95"/>
      <c r="HI534" s="95"/>
      <c r="HJ534" s="95"/>
      <c r="HK534" s="95"/>
      <c r="HL534" s="95"/>
      <c r="HM534" s="95"/>
      <c r="HN534" s="95"/>
      <c r="HO534" s="95"/>
      <c r="HP534" s="95"/>
      <c r="HQ534" s="95"/>
      <c r="HR534" s="95"/>
      <c r="HS534" s="95"/>
      <c r="HT534" s="95"/>
      <c r="HU534" s="95"/>
      <c r="HV534" s="95"/>
      <c r="HW534" s="95"/>
      <c r="HX534" s="95"/>
      <c r="HY534" s="95"/>
      <c r="HZ534" s="95"/>
    </row>
    <row r="535" spans="1:234" s="95" customFormat="1" ht="10.5" customHeight="1">
      <c r="A535" s="463" t="s">
        <v>60</v>
      </c>
      <c r="B535" s="465">
        <f>B533+1</f>
        <v>38889</v>
      </c>
      <c r="C535" s="293">
        <f>SUM(D535:J536)</f>
        <v>166</v>
      </c>
      <c r="D535" s="284">
        <v>120</v>
      </c>
      <c r="E535" s="80"/>
      <c r="F535" s="80"/>
      <c r="G535" s="80"/>
      <c r="H535" s="80"/>
      <c r="I535" s="80"/>
      <c r="J535" s="81"/>
      <c r="K535" s="28" t="s">
        <v>31</v>
      </c>
      <c r="L535" s="30">
        <v>8</v>
      </c>
      <c r="M535" s="82" t="s">
        <v>100</v>
      </c>
      <c r="N535" s="83">
        <v>10</v>
      </c>
      <c r="O535" s="211" t="s">
        <v>29</v>
      </c>
      <c r="P535" s="221"/>
      <c r="Q535" s="318">
        <f>SUM(R535:R536,T535:T536)+SUM(S535:S536)*1.5+SUM(U535:U536)/3+SUM(V535:V536)*0.6</f>
        <v>30</v>
      </c>
      <c r="R535" s="70"/>
      <c r="S535" s="70"/>
      <c r="T535" s="29">
        <v>22</v>
      </c>
      <c r="U535" s="29"/>
      <c r="V535" s="30"/>
      <c r="W535" s="28">
        <v>124</v>
      </c>
      <c r="X535" s="83"/>
      <c r="Y535" s="140"/>
      <c r="Z535" s="185"/>
      <c r="AA535" s="34"/>
      <c r="AB535" s="32">
        <v>120</v>
      </c>
      <c r="AC535" s="33"/>
      <c r="AD535" s="33"/>
      <c r="AE535" s="33"/>
      <c r="AF535" s="33"/>
      <c r="AG535" s="33"/>
      <c r="AH535" s="33"/>
      <c r="AI535" s="34"/>
      <c r="AJ535" s="30"/>
      <c r="AK535" s="140">
        <v>51</v>
      </c>
      <c r="AL535" s="185">
        <v>65</v>
      </c>
      <c r="AM535" s="33">
        <v>66</v>
      </c>
      <c r="AN535" s="33">
        <v>66</v>
      </c>
      <c r="AO535" s="34">
        <f>AN535-AK535</f>
        <v>15</v>
      </c>
      <c r="AP535" s="352"/>
      <c r="AQ535" s="491" t="s">
        <v>203</v>
      </c>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c r="DL535" s="59"/>
      <c r="DM535" s="59"/>
      <c r="DN535" s="59"/>
      <c r="DO535" s="59"/>
      <c r="DP535" s="59"/>
      <c r="DQ535" s="59"/>
      <c r="DR535" s="59"/>
      <c r="DS535" s="59"/>
      <c r="DT535" s="59"/>
      <c r="DU535" s="59"/>
      <c r="DV535" s="59"/>
      <c r="DW535" s="59"/>
      <c r="DX535" s="59"/>
      <c r="DY535" s="59"/>
      <c r="DZ535" s="59"/>
      <c r="EA535" s="59"/>
      <c r="EB535" s="59"/>
      <c r="EC535" s="59"/>
      <c r="ED535" s="59"/>
      <c r="EE535" s="59"/>
      <c r="EF535" s="59"/>
      <c r="EG535" s="59"/>
      <c r="EH535" s="59"/>
      <c r="EI535" s="59"/>
      <c r="EJ535" s="59"/>
      <c r="EK535" s="59"/>
      <c r="EL535" s="59"/>
      <c r="EM535" s="59"/>
      <c r="EN535" s="59"/>
      <c r="EO535" s="59"/>
      <c r="EP535" s="59"/>
      <c r="EQ535" s="59"/>
      <c r="ER535" s="59"/>
      <c r="ES535" s="59"/>
      <c r="ET535" s="59"/>
      <c r="EU535" s="59"/>
      <c r="EV535" s="59"/>
      <c r="EW535" s="59"/>
      <c r="EX535" s="59"/>
      <c r="EY535" s="59"/>
      <c r="EZ535" s="59"/>
      <c r="FA535" s="59"/>
      <c r="FB535" s="59"/>
      <c r="FC535" s="59"/>
      <c r="FD535" s="59"/>
      <c r="FE535" s="59"/>
      <c r="FF535" s="59"/>
      <c r="FG535" s="59"/>
      <c r="FH535" s="59"/>
      <c r="FI535" s="59"/>
      <c r="FJ535" s="59"/>
      <c r="FK535" s="59"/>
      <c r="FL535" s="59"/>
      <c r="FM535" s="59"/>
      <c r="FN535" s="59"/>
      <c r="FO535" s="59"/>
      <c r="FP535" s="59"/>
      <c r="FQ535" s="59"/>
      <c r="FR535" s="59"/>
      <c r="FS535" s="59"/>
      <c r="FT535" s="59"/>
      <c r="FU535" s="59"/>
      <c r="FV535" s="59"/>
      <c r="FW535" s="59"/>
      <c r="FX535" s="59"/>
      <c r="FY535" s="59"/>
      <c r="FZ535" s="59"/>
      <c r="GA535" s="59"/>
      <c r="GB535" s="59"/>
      <c r="GC535" s="59"/>
      <c r="GD535" s="59"/>
      <c r="GE535" s="59"/>
      <c r="GF535" s="59"/>
      <c r="GG535" s="59"/>
      <c r="GH535" s="59"/>
      <c r="GI535" s="59"/>
      <c r="GJ535" s="59"/>
      <c r="GK535" s="59"/>
      <c r="GL535" s="59"/>
      <c r="GM535" s="59"/>
      <c r="GN535" s="59"/>
      <c r="GO535" s="59"/>
      <c r="GP535" s="59"/>
      <c r="GQ535" s="59"/>
      <c r="GR535" s="59"/>
      <c r="GS535" s="59"/>
      <c r="GT535" s="59"/>
      <c r="GU535" s="59"/>
      <c r="GV535" s="59"/>
      <c r="GW535" s="59"/>
      <c r="GX535" s="59"/>
      <c r="GY535" s="59"/>
      <c r="GZ535" s="59"/>
      <c r="HA535" s="59"/>
      <c r="HB535" s="59"/>
      <c r="HC535" s="59"/>
      <c r="HD535" s="59"/>
      <c r="HE535" s="59"/>
      <c r="HF535" s="59"/>
      <c r="HG535" s="59"/>
      <c r="HH535" s="59"/>
      <c r="HI535" s="59"/>
      <c r="HJ535" s="59"/>
      <c r="HK535" s="59"/>
      <c r="HL535" s="59"/>
      <c r="HM535" s="59"/>
      <c r="HN535" s="59"/>
      <c r="HO535" s="59"/>
      <c r="HP535" s="59"/>
      <c r="HQ535" s="59"/>
      <c r="HR535" s="59"/>
      <c r="HS535" s="59"/>
      <c r="HT535" s="59"/>
      <c r="HU535" s="59"/>
      <c r="HV535" s="59"/>
      <c r="HW535" s="59"/>
      <c r="HX535" s="59"/>
      <c r="HY535" s="59"/>
      <c r="HZ535" s="59"/>
    </row>
    <row r="536" spans="1:234" ht="10.5" customHeight="1">
      <c r="A536" s="467"/>
      <c r="B536" s="468"/>
      <c r="C536" s="294"/>
      <c r="D536" s="283">
        <v>46</v>
      </c>
      <c r="E536" s="87"/>
      <c r="F536" s="87"/>
      <c r="G536" s="87"/>
      <c r="H536" s="87"/>
      <c r="I536" s="87"/>
      <c r="J536" s="88"/>
      <c r="K536" s="89" t="s">
        <v>31</v>
      </c>
      <c r="L536" s="90">
        <v>7</v>
      </c>
      <c r="M536" s="91" t="s">
        <v>97</v>
      </c>
      <c r="N536" s="92">
        <v>17</v>
      </c>
      <c r="O536" s="212" t="s">
        <v>29</v>
      </c>
      <c r="P536" s="222"/>
      <c r="Q536" s="319"/>
      <c r="R536" s="93"/>
      <c r="S536" s="93"/>
      <c r="T536" s="94">
        <v>8</v>
      </c>
      <c r="U536" s="94"/>
      <c r="V536" s="90"/>
      <c r="W536" s="89">
        <v>117</v>
      </c>
      <c r="X536" s="92"/>
      <c r="Y536" s="182"/>
      <c r="Z536" s="184"/>
      <c r="AA536" s="306"/>
      <c r="AB536" s="442">
        <v>46</v>
      </c>
      <c r="AC536" s="349"/>
      <c r="AD536" s="349"/>
      <c r="AE536" s="349"/>
      <c r="AF536" s="349"/>
      <c r="AG536" s="349"/>
      <c r="AH536" s="349"/>
      <c r="AI536" s="306"/>
      <c r="AJ536" s="90">
        <v>8</v>
      </c>
      <c r="AK536" s="182"/>
      <c r="AL536" s="184"/>
      <c r="AM536" s="349"/>
      <c r="AN536" s="349"/>
      <c r="AO536" s="306"/>
      <c r="AP536" s="350"/>
      <c r="AQ536" s="490"/>
      <c r="AR536" s="95"/>
      <c r="AS536" s="95"/>
      <c r="AT536" s="95"/>
      <c r="AU536" s="95"/>
      <c r="AV536" s="95"/>
      <c r="AW536" s="95"/>
      <c r="AX536" s="95"/>
      <c r="AY536" s="95"/>
      <c r="AZ536" s="95"/>
      <c r="BA536" s="95"/>
      <c r="BB536" s="95"/>
      <c r="BC536" s="95"/>
      <c r="BD536" s="95"/>
      <c r="BE536" s="95"/>
      <c r="BF536" s="95"/>
      <c r="BG536" s="95"/>
      <c r="BH536" s="95"/>
      <c r="BI536" s="95"/>
      <c r="BJ536" s="95"/>
      <c r="BK536" s="95"/>
      <c r="BL536" s="95"/>
      <c r="BM536" s="95"/>
      <c r="BN536" s="95"/>
      <c r="BO536" s="95"/>
      <c r="BP536" s="95"/>
      <c r="BQ536" s="95"/>
      <c r="BR536" s="95"/>
      <c r="BS536" s="95"/>
      <c r="BT536" s="95"/>
      <c r="BU536" s="95"/>
      <c r="BV536" s="95"/>
      <c r="BW536" s="95"/>
      <c r="BX536" s="95"/>
      <c r="BY536" s="95"/>
      <c r="BZ536" s="95"/>
      <c r="CA536" s="95"/>
      <c r="CB536" s="95"/>
      <c r="CC536" s="95"/>
      <c r="CD536" s="95"/>
      <c r="CE536" s="95"/>
      <c r="CF536" s="95"/>
      <c r="CG536" s="95"/>
      <c r="CH536" s="95"/>
      <c r="CI536" s="95"/>
      <c r="CJ536" s="95"/>
      <c r="CK536" s="95"/>
      <c r="CL536" s="95"/>
      <c r="CM536" s="95"/>
      <c r="CN536" s="95"/>
      <c r="CO536" s="95"/>
      <c r="CP536" s="95"/>
      <c r="CQ536" s="95"/>
      <c r="CR536" s="95"/>
      <c r="CS536" s="95"/>
      <c r="CT536" s="95"/>
      <c r="CU536" s="95"/>
      <c r="CV536" s="95"/>
      <c r="CW536" s="95"/>
      <c r="CX536" s="95"/>
      <c r="CY536" s="95"/>
      <c r="CZ536" s="95"/>
      <c r="DA536" s="95"/>
      <c r="DB536" s="95"/>
      <c r="DC536" s="95"/>
      <c r="DD536" s="95"/>
      <c r="DE536" s="95"/>
      <c r="DF536" s="95"/>
      <c r="DG536" s="95"/>
      <c r="DH536" s="95"/>
      <c r="DI536" s="95"/>
      <c r="DJ536" s="95"/>
      <c r="DK536" s="95"/>
      <c r="DL536" s="95"/>
      <c r="DM536" s="95"/>
      <c r="DN536" s="95"/>
      <c r="DO536" s="95"/>
      <c r="DP536" s="95"/>
      <c r="DQ536" s="95"/>
      <c r="DR536" s="95"/>
      <c r="DS536" s="95"/>
      <c r="DT536" s="95"/>
      <c r="DU536" s="95"/>
      <c r="DV536" s="95"/>
      <c r="DW536" s="95"/>
      <c r="DX536" s="95"/>
      <c r="DY536" s="95"/>
      <c r="DZ536" s="95"/>
      <c r="EA536" s="95"/>
      <c r="EB536" s="95"/>
      <c r="EC536" s="95"/>
      <c r="ED536" s="95"/>
      <c r="EE536" s="95"/>
      <c r="EF536" s="95"/>
      <c r="EG536" s="95"/>
      <c r="EH536" s="95"/>
      <c r="EI536" s="95"/>
      <c r="EJ536" s="95"/>
      <c r="EK536" s="95"/>
      <c r="EL536" s="95"/>
      <c r="EM536" s="95"/>
      <c r="EN536" s="95"/>
      <c r="EO536" s="95"/>
      <c r="EP536" s="95"/>
      <c r="EQ536" s="95"/>
      <c r="ER536" s="95"/>
      <c r="ES536" s="95"/>
      <c r="ET536" s="95"/>
      <c r="EU536" s="95"/>
      <c r="EV536" s="95"/>
      <c r="EW536" s="95"/>
      <c r="EX536" s="95"/>
      <c r="EY536" s="95"/>
      <c r="EZ536" s="95"/>
      <c r="FA536" s="95"/>
      <c r="FB536" s="95"/>
      <c r="FC536" s="95"/>
      <c r="FD536" s="95"/>
      <c r="FE536" s="95"/>
      <c r="FF536" s="95"/>
      <c r="FG536" s="95"/>
      <c r="FH536" s="95"/>
      <c r="FI536" s="95"/>
      <c r="FJ536" s="95"/>
      <c r="FK536" s="95"/>
      <c r="FL536" s="95"/>
      <c r="FM536" s="95"/>
      <c r="FN536" s="95"/>
      <c r="FO536" s="95"/>
      <c r="FP536" s="95"/>
      <c r="FQ536" s="95"/>
      <c r="FR536" s="95"/>
      <c r="FS536" s="95"/>
      <c r="FT536" s="95"/>
      <c r="FU536" s="95"/>
      <c r="FV536" s="95"/>
      <c r="FW536" s="95"/>
      <c r="FX536" s="95"/>
      <c r="FY536" s="95"/>
      <c r="FZ536" s="95"/>
      <c r="GA536" s="95"/>
      <c r="GB536" s="95"/>
      <c r="GC536" s="95"/>
      <c r="GD536" s="95"/>
      <c r="GE536" s="95"/>
      <c r="GF536" s="95"/>
      <c r="GG536" s="95"/>
      <c r="GH536" s="95"/>
      <c r="GI536" s="95"/>
      <c r="GJ536" s="95"/>
      <c r="GK536" s="95"/>
      <c r="GL536" s="95"/>
      <c r="GM536" s="95"/>
      <c r="GN536" s="95"/>
      <c r="GO536" s="95"/>
      <c r="GP536" s="95"/>
      <c r="GQ536" s="95"/>
      <c r="GR536" s="95"/>
      <c r="GS536" s="95"/>
      <c r="GT536" s="95"/>
      <c r="GU536" s="95"/>
      <c r="GV536" s="95"/>
      <c r="GW536" s="95"/>
      <c r="GX536" s="95"/>
      <c r="GY536" s="95"/>
      <c r="GZ536" s="95"/>
      <c r="HA536" s="95"/>
      <c r="HB536" s="95"/>
      <c r="HC536" s="95"/>
      <c r="HD536" s="95"/>
      <c r="HE536" s="95"/>
      <c r="HF536" s="95"/>
      <c r="HG536" s="95"/>
      <c r="HH536" s="95"/>
      <c r="HI536" s="95"/>
      <c r="HJ536" s="95"/>
      <c r="HK536" s="95"/>
      <c r="HL536" s="95"/>
      <c r="HM536" s="95"/>
      <c r="HN536" s="95"/>
      <c r="HO536" s="95"/>
      <c r="HP536" s="95"/>
      <c r="HQ536" s="95"/>
      <c r="HR536" s="95"/>
      <c r="HS536" s="95"/>
      <c r="HT536" s="95"/>
      <c r="HU536" s="95"/>
      <c r="HV536" s="95"/>
      <c r="HW536" s="95"/>
      <c r="HX536" s="95"/>
      <c r="HY536" s="95"/>
      <c r="HZ536" s="95"/>
    </row>
    <row r="537" spans="1:234" s="95" customFormat="1" ht="10.5" customHeight="1">
      <c r="A537" s="463" t="s">
        <v>61</v>
      </c>
      <c r="B537" s="465">
        <f>B535+1</f>
        <v>38890</v>
      </c>
      <c r="C537" s="293">
        <f>SUM(D537:J538)</f>
        <v>65</v>
      </c>
      <c r="D537" s="285">
        <v>65</v>
      </c>
      <c r="E537" s="96"/>
      <c r="F537" s="80"/>
      <c r="G537" s="80"/>
      <c r="H537" s="80"/>
      <c r="I537" s="96"/>
      <c r="J537" s="81"/>
      <c r="K537" s="28" t="s">
        <v>124</v>
      </c>
      <c r="L537" s="99">
        <v>8</v>
      </c>
      <c r="M537" s="82" t="s">
        <v>100</v>
      </c>
      <c r="N537" s="83">
        <v>11</v>
      </c>
      <c r="O537" s="213" t="s">
        <v>585</v>
      </c>
      <c r="P537" s="221"/>
      <c r="Q537" s="318">
        <f>SUM(R537:R538,T537:T538)+SUM(S537:S538)*1.5+SUM(U537:U538)/3+SUM(V537:V538)*0.6</f>
        <v>12.5</v>
      </c>
      <c r="R537" s="70"/>
      <c r="S537" s="70">
        <v>7</v>
      </c>
      <c r="T537" s="29">
        <v>2</v>
      </c>
      <c r="U537" s="29"/>
      <c r="V537" s="30"/>
      <c r="W537" s="28">
        <v>134</v>
      </c>
      <c r="X537" s="83"/>
      <c r="Y537" s="140"/>
      <c r="Z537" s="185"/>
      <c r="AA537" s="34">
        <v>6.3</v>
      </c>
      <c r="AB537" s="32">
        <v>14</v>
      </c>
      <c r="AC537" s="33">
        <v>51</v>
      </c>
      <c r="AD537" s="33"/>
      <c r="AE537" s="33"/>
      <c r="AF537" s="33"/>
      <c r="AG537" s="33"/>
      <c r="AH537" s="33"/>
      <c r="AI537" s="34"/>
      <c r="AJ537" s="30"/>
      <c r="AK537" s="140">
        <v>46</v>
      </c>
      <c r="AL537" s="185">
        <v>77</v>
      </c>
      <c r="AM537" s="33">
        <v>69</v>
      </c>
      <c r="AN537" s="33">
        <v>68</v>
      </c>
      <c r="AO537" s="34">
        <f>AN537-AK537</f>
        <v>22</v>
      </c>
      <c r="AP537" s="352"/>
      <c r="AQ537" s="491" t="s">
        <v>586</v>
      </c>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c r="DL537" s="59"/>
      <c r="DM537" s="59"/>
      <c r="DN537" s="59"/>
      <c r="DO537" s="59"/>
      <c r="DP537" s="59"/>
      <c r="DQ537" s="59"/>
      <c r="DR537" s="59"/>
      <c r="DS537" s="59"/>
      <c r="DT537" s="59"/>
      <c r="DU537" s="59"/>
      <c r="DV537" s="59"/>
      <c r="DW537" s="59"/>
      <c r="DX537" s="59"/>
      <c r="DY537" s="59"/>
      <c r="DZ537" s="59"/>
      <c r="EA537" s="59"/>
      <c r="EB537" s="59"/>
      <c r="EC537" s="59"/>
      <c r="ED537" s="59"/>
      <c r="EE537" s="59"/>
      <c r="EF537" s="59"/>
      <c r="EG537" s="59"/>
      <c r="EH537" s="59"/>
      <c r="EI537" s="59"/>
      <c r="EJ537" s="59"/>
      <c r="EK537" s="59"/>
      <c r="EL537" s="59"/>
      <c r="EM537" s="59"/>
      <c r="EN537" s="59"/>
      <c r="EO537" s="59"/>
      <c r="EP537" s="59"/>
      <c r="EQ537" s="59"/>
      <c r="ER537" s="59"/>
      <c r="ES537" s="59"/>
      <c r="ET537" s="59"/>
      <c r="EU537" s="59"/>
      <c r="EV537" s="59"/>
      <c r="EW537" s="59"/>
      <c r="EX537" s="59"/>
      <c r="EY537" s="59"/>
      <c r="EZ537" s="59"/>
      <c r="FA537" s="59"/>
      <c r="FB537" s="59"/>
      <c r="FC537" s="59"/>
      <c r="FD537" s="59"/>
      <c r="FE537" s="59"/>
      <c r="FF537" s="59"/>
      <c r="FG537" s="59"/>
      <c r="FH537" s="59"/>
      <c r="FI537" s="59"/>
      <c r="FJ537" s="59"/>
      <c r="FK537" s="59"/>
      <c r="FL537" s="59"/>
      <c r="FM537" s="59"/>
      <c r="FN537" s="59"/>
      <c r="FO537" s="59"/>
      <c r="FP537" s="59"/>
      <c r="FQ537" s="59"/>
      <c r="FR537" s="59"/>
      <c r="FS537" s="59"/>
      <c r="FT537" s="59"/>
      <c r="FU537" s="59"/>
      <c r="FV537" s="59"/>
      <c r="FW537" s="59"/>
      <c r="FX537" s="59"/>
      <c r="FY537" s="59"/>
      <c r="FZ537" s="59"/>
      <c r="GA537" s="59"/>
      <c r="GB537" s="59"/>
      <c r="GC537" s="59"/>
      <c r="GD537" s="59"/>
      <c r="GE537" s="59"/>
      <c r="GF537" s="59"/>
      <c r="GG537" s="59"/>
      <c r="GH537" s="59"/>
      <c r="GI537" s="59"/>
      <c r="GJ537" s="59"/>
      <c r="GK537" s="59"/>
      <c r="GL537" s="59"/>
      <c r="GM537" s="59"/>
      <c r="GN537" s="59"/>
      <c r="GO537" s="59"/>
      <c r="GP537" s="59"/>
      <c r="GQ537" s="59"/>
      <c r="GR537" s="59"/>
      <c r="GS537" s="59"/>
      <c r="GT537" s="59"/>
      <c r="GU537" s="59"/>
      <c r="GV537" s="59"/>
      <c r="GW537" s="59"/>
      <c r="GX537" s="59"/>
      <c r="GY537" s="59"/>
      <c r="GZ537" s="59"/>
      <c r="HA537" s="59"/>
      <c r="HB537" s="59"/>
      <c r="HC537" s="59"/>
      <c r="HD537" s="59"/>
      <c r="HE537" s="59"/>
      <c r="HF537" s="59"/>
      <c r="HG537" s="59"/>
      <c r="HH537" s="59"/>
      <c r="HI537" s="59"/>
      <c r="HJ537" s="59"/>
      <c r="HK537" s="59"/>
      <c r="HL537" s="59"/>
      <c r="HM537" s="59"/>
      <c r="HN537" s="59"/>
      <c r="HO537" s="59"/>
      <c r="HP537" s="59"/>
      <c r="HQ537" s="59"/>
      <c r="HR537" s="59"/>
      <c r="HS537" s="59"/>
      <c r="HT537" s="59"/>
      <c r="HU537" s="59"/>
      <c r="HV537" s="59"/>
      <c r="HW537" s="59"/>
      <c r="HX537" s="59"/>
      <c r="HY537" s="59"/>
      <c r="HZ537" s="59"/>
    </row>
    <row r="538" spans="1:234" ht="10.5" customHeight="1">
      <c r="A538" s="467"/>
      <c r="B538" s="468"/>
      <c r="C538" s="294"/>
      <c r="D538" s="286"/>
      <c r="E538" s="97"/>
      <c r="F538" s="87"/>
      <c r="G538" s="87"/>
      <c r="H538" s="87"/>
      <c r="I538" s="97"/>
      <c r="J538" s="88"/>
      <c r="K538" s="89"/>
      <c r="L538" s="101"/>
      <c r="M538" s="91"/>
      <c r="N538" s="92"/>
      <c r="O538" s="212"/>
      <c r="P538" s="222"/>
      <c r="Q538" s="319"/>
      <c r="R538" s="93"/>
      <c r="S538" s="93"/>
      <c r="T538" s="94"/>
      <c r="U538" s="94"/>
      <c r="V538" s="90"/>
      <c r="W538" s="89"/>
      <c r="X538" s="92"/>
      <c r="Y538" s="182"/>
      <c r="Z538" s="184"/>
      <c r="AA538" s="306"/>
      <c r="AB538" s="442"/>
      <c r="AC538" s="349"/>
      <c r="AD538" s="349"/>
      <c r="AE538" s="349"/>
      <c r="AF538" s="349"/>
      <c r="AG538" s="349"/>
      <c r="AH538" s="349"/>
      <c r="AI538" s="306"/>
      <c r="AJ538" s="90">
        <v>8</v>
      </c>
      <c r="AK538" s="182"/>
      <c r="AL538" s="184"/>
      <c r="AM538" s="349"/>
      <c r="AN538" s="349"/>
      <c r="AO538" s="306"/>
      <c r="AP538" s="350"/>
      <c r="AQ538" s="490"/>
      <c r="AR538" s="95"/>
      <c r="AS538" s="95"/>
      <c r="AT538" s="95"/>
      <c r="AU538" s="95"/>
      <c r="AV538" s="95"/>
      <c r="AW538" s="95"/>
      <c r="AX538" s="95"/>
      <c r="AY538" s="95"/>
      <c r="AZ538" s="95"/>
      <c r="BA538" s="95"/>
      <c r="BB538" s="95"/>
      <c r="BC538" s="95"/>
      <c r="BD538" s="95"/>
      <c r="BE538" s="95"/>
      <c r="BF538" s="95"/>
      <c r="BG538" s="95"/>
      <c r="BH538" s="95"/>
      <c r="BI538" s="95"/>
      <c r="BJ538" s="95"/>
      <c r="BK538" s="95"/>
      <c r="BL538" s="95"/>
      <c r="BM538" s="95"/>
      <c r="BN538" s="95"/>
      <c r="BO538" s="95"/>
      <c r="BP538" s="95"/>
      <c r="BQ538" s="95"/>
      <c r="BR538" s="95"/>
      <c r="BS538" s="95"/>
      <c r="BT538" s="95"/>
      <c r="BU538" s="95"/>
      <c r="BV538" s="95"/>
      <c r="BW538" s="95"/>
      <c r="BX538" s="95"/>
      <c r="BY538" s="95"/>
      <c r="BZ538" s="95"/>
      <c r="CA538" s="95"/>
      <c r="CB538" s="95"/>
      <c r="CC538" s="95"/>
      <c r="CD538" s="95"/>
      <c r="CE538" s="95"/>
      <c r="CF538" s="95"/>
      <c r="CG538" s="95"/>
      <c r="CH538" s="95"/>
      <c r="CI538" s="95"/>
      <c r="CJ538" s="95"/>
      <c r="CK538" s="95"/>
      <c r="CL538" s="95"/>
      <c r="CM538" s="95"/>
      <c r="CN538" s="95"/>
      <c r="CO538" s="95"/>
      <c r="CP538" s="95"/>
      <c r="CQ538" s="95"/>
      <c r="CR538" s="95"/>
      <c r="CS538" s="95"/>
      <c r="CT538" s="95"/>
      <c r="CU538" s="95"/>
      <c r="CV538" s="95"/>
      <c r="CW538" s="95"/>
      <c r="CX538" s="95"/>
      <c r="CY538" s="95"/>
      <c r="CZ538" s="95"/>
      <c r="DA538" s="95"/>
      <c r="DB538" s="95"/>
      <c r="DC538" s="95"/>
      <c r="DD538" s="95"/>
      <c r="DE538" s="95"/>
      <c r="DF538" s="95"/>
      <c r="DG538" s="95"/>
      <c r="DH538" s="95"/>
      <c r="DI538" s="95"/>
      <c r="DJ538" s="95"/>
      <c r="DK538" s="95"/>
      <c r="DL538" s="95"/>
      <c r="DM538" s="95"/>
      <c r="DN538" s="95"/>
      <c r="DO538" s="95"/>
      <c r="DP538" s="95"/>
      <c r="DQ538" s="95"/>
      <c r="DR538" s="95"/>
      <c r="DS538" s="95"/>
      <c r="DT538" s="95"/>
      <c r="DU538" s="95"/>
      <c r="DV538" s="95"/>
      <c r="DW538" s="95"/>
      <c r="DX538" s="95"/>
      <c r="DY538" s="95"/>
      <c r="DZ538" s="95"/>
      <c r="EA538" s="95"/>
      <c r="EB538" s="95"/>
      <c r="EC538" s="95"/>
      <c r="ED538" s="95"/>
      <c r="EE538" s="95"/>
      <c r="EF538" s="95"/>
      <c r="EG538" s="95"/>
      <c r="EH538" s="95"/>
      <c r="EI538" s="95"/>
      <c r="EJ538" s="95"/>
      <c r="EK538" s="95"/>
      <c r="EL538" s="95"/>
      <c r="EM538" s="95"/>
      <c r="EN538" s="95"/>
      <c r="EO538" s="95"/>
      <c r="EP538" s="95"/>
      <c r="EQ538" s="95"/>
      <c r="ER538" s="95"/>
      <c r="ES538" s="95"/>
      <c r="ET538" s="95"/>
      <c r="EU538" s="95"/>
      <c r="EV538" s="95"/>
      <c r="EW538" s="95"/>
      <c r="EX538" s="95"/>
      <c r="EY538" s="95"/>
      <c r="EZ538" s="95"/>
      <c r="FA538" s="95"/>
      <c r="FB538" s="95"/>
      <c r="FC538" s="95"/>
      <c r="FD538" s="95"/>
      <c r="FE538" s="95"/>
      <c r="FF538" s="95"/>
      <c r="FG538" s="95"/>
      <c r="FH538" s="95"/>
      <c r="FI538" s="95"/>
      <c r="FJ538" s="95"/>
      <c r="FK538" s="95"/>
      <c r="FL538" s="95"/>
      <c r="FM538" s="95"/>
      <c r="FN538" s="95"/>
      <c r="FO538" s="95"/>
      <c r="FP538" s="95"/>
      <c r="FQ538" s="95"/>
      <c r="FR538" s="95"/>
      <c r="FS538" s="95"/>
      <c r="FT538" s="95"/>
      <c r="FU538" s="95"/>
      <c r="FV538" s="95"/>
      <c r="FW538" s="95"/>
      <c r="FX538" s="95"/>
      <c r="FY538" s="95"/>
      <c r="FZ538" s="95"/>
      <c r="GA538" s="95"/>
      <c r="GB538" s="95"/>
      <c r="GC538" s="95"/>
      <c r="GD538" s="95"/>
      <c r="GE538" s="95"/>
      <c r="GF538" s="95"/>
      <c r="GG538" s="95"/>
      <c r="GH538" s="95"/>
      <c r="GI538" s="95"/>
      <c r="GJ538" s="95"/>
      <c r="GK538" s="95"/>
      <c r="GL538" s="95"/>
      <c r="GM538" s="95"/>
      <c r="GN538" s="95"/>
      <c r="GO538" s="95"/>
      <c r="GP538" s="95"/>
      <c r="GQ538" s="95"/>
      <c r="GR538" s="95"/>
      <c r="GS538" s="95"/>
      <c r="GT538" s="95"/>
      <c r="GU538" s="95"/>
      <c r="GV538" s="95"/>
      <c r="GW538" s="95"/>
      <c r="GX538" s="95"/>
      <c r="GY538" s="95"/>
      <c r="GZ538" s="95"/>
      <c r="HA538" s="95"/>
      <c r="HB538" s="95"/>
      <c r="HC538" s="95"/>
      <c r="HD538" s="95"/>
      <c r="HE538" s="95"/>
      <c r="HF538" s="95"/>
      <c r="HG538" s="95"/>
      <c r="HH538" s="95"/>
      <c r="HI538" s="95"/>
      <c r="HJ538" s="95"/>
      <c r="HK538" s="95"/>
      <c r="HL538" s="95"/>
      <c r="HM538" s="95"/>
      <c r="HN538" s="95"/>
      <c r="HO538" s="95"/>
      <c r="HP538" s="95"/>
      <c r="HQ538" s="95"/>
      <c r="HR538" s="95"/>
      <c r="HS538" s="95"/>
      <c r="HT538" s="95"/>
      <c r="HU538" s="95"/>
      <c r="HV538" s="95"/>
      <c r="HW538" s="95"/>
      <c r="HX538" s="95"/>
      <c r="HY538" s="95"/>
      <c r="HZ538" s="95"/>
    </row>
    <row r="539" spans="1:234" s="95" customFormat="1" ht="10.5" customHeight="1">
      <c r="A539" s="463" t="s">
        <v>62</v>
      </c>
      <c r="B539" s="465">
        <f>B537+1</f>
        <v>38891</v>
      </c>
      <c r="C539" s="293">
        <f>SUM(D539:J540)</f>
        <v>190</v>
      </c>
      <c r="D539" s="285">
        <v>100</v>
      </c>
      <c r="E539" s="96"/>
      <c r="F539" s="80"/>
      <c r="G539" s="80"/>
      <c r="H539" s="80"/>
      <c r="I539" s="80"/>
      <c r="J539" s="98"/>
      <c r="K539" s="28" t="s">
        <v>565</v>
      </c>
      <c r="L539" s="30">
        <v>8</v>
      </c>
      <c r="M539" s="82" t="s">
        <v>131</v>
      </c>
      <c r="N539" s="83">
        <v>9</v>
      </c>
      <c r="O539" s="211" t="s">
        <v>524</v>
      </c>
      <c r="P539" s="221"/>
      <c r="Q539" s="318">
        <f>SUM(R539:R540,T539:T540)+SUM(S539:S540)*1.5+SUM(U539:U540)/3+SUM(V539:V540)*0.6</f>
        <v>34.166666666666664</v>
      </c>
      <c r="R539" s="70"/>
      <c r="S539" s="70"/>
      <c r="T539" s="29">
        <v>2</v>
      </c>
      <c r="U539" s="29">
        <v>35</v>
      </c>
      <c r="V539" s="30"/>
      <c r="W539" s="28"/>
      <c r="X539" s="83"/>
      <c r="Y539" s="180"/>
      <c r="Z539" s="307"/>
      <c r="AA539" s="54"/>
      <c r="AB539" s="38">
        <v>10</v>
      </c>
      <c r="AC539" s="37"/>
      <c r="AD539" s="37"/>
      <c r="AE539" s="37"/>
      <c r="AF539" s="37">
        <v>90</v>
      </c>
      <c r="AG539" s="37"/>
      <c r="AH539" s="37"/>
      <c r="AI539" s="54"/>
      <c r="AJ539" s="30"/>
      <c r="AK539" s="180" t="s">
        <v>99</v>
      </c>
      <c r="AL539" s="185"/>
      <c r="AM539" s="33"/>
      <c r="AN539" s="33"/>
      <c r="AO539" s="34"/>
      <c r="AP539" s="352"/>
      <c r="AQ539" s="491"/>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c r="DL539" s="59"/>
      <c r="DM539" s="59"/>
      <c r="DN539" s="59"/>
      <c r="DO539" s="59"/>
      <c r="DP539" s="59"/>
      <c r="DQ539" s="59"/>
      <c r="DR539" s="59"/>
      <c r="DS539" s="59"/>
      <c r="DT539" s="59"/>
      <c r="DU539" s="59"/>
      <c r="DV539" s="59"/>
      <c r="DW539" s="59"/>
      <c r="DX539" s="59"/>
      <c r="DY539" s="59"/>
      <c r="DZ539" s="59"/>
      <c r="EA539" s="59"/>
      <c r="EB539" s="59"/>
      <c r="EC539" s="59"/>
      <c r="ED539" s="59"/>
      <c r="EE539" s="59"/>
      <c r="EF539" s="59"/>
      <c r="EG539" s="59"/>
      <c r="EH539" s="59"/>
      <c r="EI539" s="59"/>
      <c r="EJ539" s="59"/>
      <c r="EK539" s="59"/>
      <c r="EL539" s="59"/>
      <c r="EM539" s="59"/>
      <c r="EN539" s="59"/>
      <c r="EO539" s="59"/>
      <c r="EP539" s="59"/>
      <c r="EQ539" s="59"/>
      <c r="ER539" s="59"/>
      <c r="ES539" s="59"/>
      <c r="ET539" s="59"/>
      <c r="EU539" s="59"/>
      <c r="EV539" s="59"/>
      <c r="EW539" s="59"/>
      <c r="EX539" s="59"/>
      <c r="EY539" s="59"/>
      <c r="EZ539" s="59"/>
      <c r="FA539" s="59"/>
      <c r="FB539" s="59"/>
      <c r="FC539" s="59"/>
      <c r="FD539" s="59"/>
      <c r="FE539" s="59"/>
      <c r="FF539" s="59"/>
      <c r="FG539" s="59"/>
      <c r="FH539" s="59"/>
      <c r="FI539" s="59"/>
      <c r="FJ539" s="59"/>
      <c r="FK539" s="59"/>
      <c r="FL539" s="59"/>
      <c r="FM539" s="59"/>
      <c r="FN539" s="59"/>
      <c r="FO539" s="59"/>
      <c r="FP539" s="59"/>
      <c r="FQ539" s="59"/>
      <c r="FR539" s="59"/>
      <c r="FS539" s="59"/>
      <c r="FT539" s="59"/>
      <c r="FU539" s="59"/>
      <c r="FV539" s="59"/>
      <c r="FW539" s="59"/>
      <c r="FX539" s="59"/>
      <c r="FY539" s="59"/>
      <c r="FZ539" s="59"/>
      <c r="GA539" s="59"/>
      <c r="GB539" s="59"/>
      <c r="GC539" s="59"/>
      <c r="GD539" s="59"/>
      <c r="GE539" s="59"/>
      <c r="GF539" s="59"/>
      <c r="GG539" s="59"/>
      <c r="GH539" s="59"/>
      <c r="GI539" s="59"/>
      <c r="GJ539" s="59"/>
      <c r="GK539" s="59"/>
      <c r="GL539" s="59"/>
      <c r="GM539" s="59"/>
      <c r="GN539" s="59"/>
      <c r="GO539" s="59"/>
      <c r="GP539" s="59"/>
      <c r="GQ539" s="59"/>
      <c r="GR539" s="59"/>
      <c r="GS539" s="59"/>
      <c r="GT539" s="59"/>
      <c r="GU539" s="59"/>
      <c r="GV539" s="59"/>
      <c r="GW539" s="59"/>
      <c r="GX539" s="59"/>
      <c r="GY539" s="59"/>
      <c r="GZ539" s="59"/>
      <c r="HA539" s="59"/>
      <c r="HB539" s="59"/>
      <c r="HC539" s="59"/>
      <c r="HD539" s="59"/>
      <c r="HE539" s="59"/>
      <c r="HF539" s="59"/>
      <c r="HG539" s="59"/>
      <c r="HH539" s="59"/>
      <c r="HI539" s="59"/>
      <c r="HJ539" s="59"/>
      <c r="HK539" s="59"/>
      <c r="HL539" s="59"/>
      <c r="HM539" s="59"/>
      <c r="HN539" s="59"/>
      <c r="HO539" s="59"/>
      <c r="HP539" s="59"/>
      <c r="HQ539" s="59"/>
      <c r="HR539" s="59"/>
      <c r="HS539" s="59"/>
      <c r="HT539" s="59"/>
      <c r="HU539" s="59"/>
      <c r="HV539" s="59"/>
      <c r="HW539" s="59"/>
      <c r="HX539" s="59"/>
      <c r="HY539" s="59"/>
      <c r="HZ539" s="59"/>
    </row>
    <row r="540" spans="1:234" ht="10.5" customHeight="1">
      <c r="A540" s="467"/>
      <c r="B540" s="468"/>
      <c r="C540" s="294"/>
      <c r="D540" s="286">
        <v>45</v>
      </c>
      <c r="E540" s="97">
        <v>15</v>
      </c>
      <c r="F540" s="87">
        <v>30</v>
      </c>
      <c r="G540" s="87"/>
      <c r="H540" s="87"/>
      <c r="I540" s="87"/>
      <c r="J540" s="100"/>
      <c r="K540" s="89" t="s">
        <v>187</v>
      </c>
      <c r="L540" s="90">
        <v>8</v>
      </c>
      <c r="M540" s="91" t="s">
        <v>97</v>
      </c>
      <c r="N540" s="92">
        <v>15</v>
      </c>
      <c r="O540" s="212" t="s">
        <v>165</v>
      </c>
      <c r="P540" s="222"/>
      <c r="Q540" s="319"/>
      <c r="R540" s="93"/>
      <c r="S540" s="93">
        <v>3</v>
      </c>
      <c r="T540" s="94">
        <v>16</v>
      </c>
      <c r="U540" s="94"/>
      <c r="V540" s="90"/>
      <c r="W540" s="89"/>
      <c r="X540" s="92"/>
      <c r="Y540" s="182"/>
      <c r="Z540" s="184"/>
      <c r="AA540" s="309"/>
      <c r="AB540" s="443">
        <v>65</v>
      </c>
      <c r="AC540" s="444">
        <v>25</v>
      </c>
      <c r="AD540" s="444"/>
      <c r="AE540" s="444"/>
      <c r="AF540" s="444"/>
      <c r="AG540" s="444"/>
      <c r="AH540" s="444"/>
      <c r="AI540" s="309"/>
      <c r="AJ540" s="90">
        <v>4</v>
      </c>
      <c r="AK540" s="182"/>
      <c r="AL540" s="184"/>
      <c r="AM540" s="349"/>
      <c r="AN540" s="349"/>
      <c r="AO540" s="306"/>
      <c r="AP540" s="350">
        <v>6</v>
      </c>
      <c r="AQ540" s="490"/>
      <c r="AR540" s="95"/>
      <c r="AS540" s="95"/>
      <c r="AT540" s="95"/>
      <c r="AU540" s="95"/>
      <c r="AV540" s="95"/>
      <c r="AW540" s="95"/>
      <c r="AX540" s="95"/>
      <c r="AY540" s="95"/>
      <c r="AZ540" s="95"/>
      <c r="BA540" s="95"/>
      <c r="BB540" s="95"/>
      <c r="BC540" s="95"/>
      <c r="BD540" s="95"/>
      <c r="BE540" s="95"/>
      <c r="BF540" s="95"/>
      <c r="BG540" s="95"/>
      <c r="BH540" s="95"/>
      <c r="BI540" s="95"/>
      <c r="BJ540" s="95"/>
      <c r="BK540" s="95"/>
      <c r="BL540" s="95"/>
      <c r="BM540" s="95"/>
      <c r="BN540" s="95"/>
      <c r="BO540" s="95"/>
      <c r="BP540" s="95"/>
      <c r="BQ540" s="95"/>
      <c r="BR540" s="95"/>
      <c r="BS540" s="95"/>
      <c r="BT540" s="95"/>
      <c r="BU540" s="95"/>
      <c r="BV540" s="95"/>
      <c r="BW540" s="95"/>
      <c r="BX540" s="95"/>
      <c r="BY540" s="95"/>
      <c r="BZ540" s="95"/>
      <c r="CA540" s="95"/>
      <c r="CB540" s="95"/>
      <c r="CC540" s="95"/>
      <c r="CD540" s="95"/>
      <c r="CE540" s="95"/>
      <c r="CF540" s="95"/>
      <c r="CG540" s="95"/>
      <c r="CH540" s="95"/>
      <c r="CI540" s="95"/>
      <c r="CJ540" s="95"/>
      <c r="CK540" s="95"/>
      <c r="CL540" s="95"/>
      <c r="CM540" s="95"/>
      <c r="CN540" s="95"/>
      <c r="CO540" s="95"/>
      <c r="CP540" s="95"/>
      <c r="CQ540" s="95"/>
      <c r="CR540" s="95"/>
      <c r="CS540" s="95"/>
      <c r="CT540" s="95"/>
      <c r="CU540" s="95"/>
      <c r="CV540" s="95"/>
      <c r="CW540" s="95"/>
      <c r="CX540" s="95"/>
      <c r="CY540" s="95"/>
      <c r="CZ540" s="95"/>
      <c r="DA540" s="95"/>
      <c r="DB540" s="95"/>
      <c r="DC540" s="95"/>
      <c r="DD540" s="95"/>
      <c r="DE540" s="95"/>
      <c r="DF540" s="95"/>
      <c r="DG540" s="95"/>
      <c r="DH540" s="95"/>
      <c r="DI540" s="95"/>
      <c r="DJ540" s="95"/>
      <c r="DK540" s="95"/>
      <c r="DL540" s="95"/>
      <c r="DM540" s="95"/>
      <c r="DN540" s="95"/>
      <c r="DO540" s="95"/>
      <c r="DP540" s="95"/>
      <c r="DQ540" s="95"/>
      <c r="DR540" s="95"/>
      <c r="DS540" s="95"/>
      <c r="DT540" s="95"/>
      <c r="DU540" s="95"/>
      <c r="DV540" s="95"/>
      <c r="DW540" s="95"/>
      <c r="DX540" s="95"/>
      <c r="DY540" s="95"/>
      <c r="DZ540" s="95"/>
      <c r="EA540" s="95"/>
      <c r="EB540" s="95"/>
      <c r="EC540" s="95"/>
      <c r="ED540" s="95"/>
      <c r="EE540" s="95"/>
      <c r="EF540" s="95"/>
      <c r="EG540" s="95"/>
      <c r="EH540" s="95"/>
      <c r="EI540" s="95"/>
      <c r="EJ540" s="95"/>
      <c r="EK540" s="95"/>
      <c r="EL540" s="95"/>
      <c r="EM540" s="95"/>
      <c r="EN540" s="95"/>
      <c r="EO540" s="95"/>
      <c r="EP540" s="95"/>
      <c r="EQ540" s="95"/>
      <c r="ER540" s="95"/>
      <c r="ES540" s="95"/>
      <c r="ET540" s="95"/>
      <c r="EU540" s="95"/>
      <c r="EV540" s="95"/>
      <c r="EW540" s="95"/>
      <c r="EX540" s="95"/>
      <c r="EY540" s="95"/>
      <c r="EZ540" s="95"/>
      <c r="FA540" s="95"/>
      <c r="FB540" s="95"/>
      <c r="FC540" s="95"/>
      <c r="FD540" s="95"/>
      <c r="FE540" s="95"/>
      <c r="FF540" s="95"/>
      <c r="FG540" s="95"/>
      <c r="FH540" s="95"/>
      <c r="FI540" s="95"/>
      <c r="FJ540" s="95"/>
      <c r="FK540" s="95"/>
      <c r="FL540" s="95"/>
      <c r="FM540" s="95"/>
      <c r="FN540" s="95"/>
      <c r="FO540" s="95"/>
      <c r="FP540" s="95"/>
      <c r="FQ540" s="95"/>
      <c r="FR540" s="95"/>
      <c r="FS540" s="95"/>
      <c r="FT540" s="95"/>
      <c r="FU540" s="95"/>
      <c r="FV540" s="95"/>
      <c r="FW540" s="95"/>
      <c r="FX540" s="95"/>
      <c r="FY540" s="95"/>
      <c r="FZ540" s="95"/>
      <c r="GA540" s="95"/>
      <c r="GB540" s="95"/>
      <c r="GC540" s="95"/>
      <c r="GD540" s="95"/>
      <c r="GE540" s="95"/>
      <c r="GF540" s="95"/>
      <c r="GG540" s="95"/>
      <c r="GH540" s="95"/>
      <c r="GI540" s="95"/>
      <c r="GJ540" s="95"/>
      <c r="GK540" s="95"/>
      <c r="GL540" s="95"/>
      <c r="GM540" s="95"/>
      <c r="GN540" s="95"/>
      <c r="GO540" s="95"/>
      <c r="GP540" s="95"/>
      <c r="GQ540" s="95"/>
      <c r="GR540" s="95"/>
      <c r="GS540" s="95"/>
      <c r="GT540" s="95"/>
      <c r="GU540" s="95"/>
      <c r="GV540" s="95"/>
      <c r="GW540" s="95"/>
      <c r="GX540" s="95"/>
      <c r="GY540" s="95"/>
      <c r="GZ540" s="95"/>
      <c r="HA540" s="95"/>
      <c r="HB540" s="95"/>
      <c r="HC540" s="95"/>
      <c r="HD540" s="95"/>
      <c r="HE540" s="95"/>
      <c r="HF540" s="95"/>
      <c r="HG540" s="95"/>
      <c r="HH540" s="95"/>
      <c r="HI540" s="95"/>
      <c r="HJ540" s="95"/>
      <c r="HK540" s="95"/>
      <c r="HL540" s="95"/>
      <c r="HM540" s="95"/>
      <c r="HN540" s="95"/>
      <c r="HO540" s="95"/>
      <c r="HP540" s="95"/>
      <c r="HQ540" s="95"/>
      <c r="HR540" s="95"/>
      <c r="HS540" s="95"/>
      <c r="HT540" s="95"/>
      <c r="HU540" s="95"/>
      <c r="HV540" s="95"/>
      <c r="HW540" s="95"/>
      <c r="HX540" s="95"/>
      <c r="HY540" s="95"/>
      <c r="HZ540" s="95"/>
    </row>
    <row r="541" spans="1:234" s="95" customFormat="1" ht="10.5" customHeight="1">
      <c r="A541" s="463" t="s">
        <v>63</v>
      </c>
      <c r="B541" s="465">
        <f>B539+1</f>
        <v>38892</v>
      </c>
      <c r="C541" s="293">
        <f>SUM(D541:J542)</f>
        <v>190</v>
      </c>
      <c r="D541" s="284">
        <v>150</v>
      </c>
      <c r="E541" s="80"/>
      <c r="F541" s="80"/>
      <c r="G541" s="80"/>
      <c r="H541" s="80"/>
      <c r="I541" s="80"/>
      <c r="J541" s="81"/>
      <c r="K541" s="28" t="s">
        <v>124</v>
      </c>
      <c r="L541" s="30">
        <v>8</v>
      </c>
      <c r="M541" s="82" t="s">
        <v>100</v>
      </c>
      <c r="N541" s="83">
        <v>10</v>
      </c>
      <c r="O541" s="211" t="s">
        <v>162</v>
      </c>
      <c r="P541" s="221"/>
      <c r="Q541" s="318">
        <f>SUM(R541:R542,T541:T542)+SUM(S541:S542)*1.5+SUM(U541:U542)/3+SUM(V541:V542)*0.6</f>
        <v>31</v>
      </c>
      <c r="R541" s="70"/>
      <c r="S541" s="70">
        <v>18</v>
      </c>
      <c r="T541" s="29">
        <v>4</v>
      </c>
      <c r="U541" s="29"/>
      <c r="V541" s="30"/>
      <c r="W541" s="28"/>
      <c r="X541" s="83"/>
      <c r="Y541" s="140"/>
      <c r="Z541" s="185"/>
      <c r="AA541" s="34"/>
      <c r="AB541" s="32">
        <v>75</v>
      </c>
      <c r="AC541" s="33">
        <v>75</v>
      </c>
      <c r="AD541" s="33"/>
      <c r="AE541" s="33"/>
      <c r="AF541" s="33"/>
      <c r="AG541" s="33"/>
      <c r="AH541" s="33"/>
      <c r="AI541" s="34"/>
      <c r="AJ541" s="30"/>
      <c r="AK541" s="180" t="s">
        <v>99</v>
      </c>
      <c r="AL541" s="185"/>
      <c r="AM541" s="33"/>
      <c r="AN541" s="33"/>
      <c r="AO541" s="34"/>
      <c r="AP541" s="352"/>
      <c r="AQ541" s="491" t="s">
        <v>164</v>
      </c>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c r="DL541" s="59"/>
      <c r="DM541" s="59"/>
      <c r="DN541" s="59"/>
      <c r="DO541" s="59"/>
      <c r="DP541" s="59"/>
      <c r="DQ541" s="59"/>
      <c r="DR541" s="59"/>
      <c r="DS541" s="59"/>
      <c r="DT541" s="59"/>
      <c r="DU541" s="59"/>
      <c r="DV541" s="59"/>
      <c r="DW541" s="59"/>
      <c r="DX541" s="59"/>
      <c r="DY541" s="59"/>
      <c r="DZ541" s="59"/>
      <c r="EA541" s="59"/>
      <c r="EB541" s="59"/>
      <c r="EC541" s="59"/>
      <c r="ED541" s="59"/>
      <c r="EE541" s="59"/>
      <c r="EF541" s="59"/>
      <c r="EG541" s="59"/>
      <c r="EH541" s="59"/>
      <c r="EI541" s="59"/>
      <c r="EJ541" s="59"/>
      <c r="EK541" s="59"/>
      <c r="EL541" s="59"/>
      <c r="EM541" s="59"/>
      <c r="EN541" s="59"/>
      <c r="EO541" s="59"/>
      <c r="EP541" s="59"/>
      <c r="EQ541" s="59"/>
      <c r="ER541" s="59"/>
      <c r="ES541" s="59"/>
      <c r="ET541" s="59"/>
      <c r="EU541" s="59"/>
      <c r="EV541" s="59"/>
      <c r="EW541" s="59"/>
      <c r="EX541" s="59"/>
      <c r="EY541" s="59"/>
      <c r="EZ541" s="59"/>
      <c r="FA541" s="59"/>
      <c r="FB541" s="59"/>
      <c r="FC541" s="59"/>
      <c r="FD541" s="59"/>
      <c r="FE541" s="59"/>
      <c r="FF541" s="59"/>
      <c r="FG541" s="59"/>
      <c r="FH541" s="59"/>
      <c r="FI541" s="59"/>
      <c r="FJ541" s="59"/>
      <c r="FK541" s="59"/>
      <c r="FL541" s="59"/>
      <c r="FM541" s="59"/>
      <c r="FN541" s="59"/>
      <c r="FO541" s="59"/>
      <c r="FP541" s="59"/>
      <c r="FQ541" s="59"/>
      <c r="FR541" s="59"/>
      <c r="FS541" s="59"/>
      <c r="FT541" s="59"/>
      <c r="FU541" s="59"/>
      <c r="FV541" s="59"/>
      <c r="FW541" s="59"/>
      <c r="FX541" s="59"/>
      <c r="FY541" s="59"/>
      <c r="FZ541" s="59"/>
      <c r="GA541" s="59"/>
      <c r="GB541" s="59"/>
      <c r="GC541" s="59"/>
      <c r="GD541" s="59"/>
      <c r="GE541" s="59"/>
      <c r="GF541" s="59"/>
      <c r="GG541" s="59"/>
      <c r="GH541" s="59"/>
      <c r="GI541" s="59"/>
      <c r="GJ541" s="59"/>
      <c r="GK541" s="59"/>
      <c r="GL541" s="59"/>
      <c r="GM541" s="59"/>
      <c r="GN541" s="59"/>
      <c r="GO541" s="59"/>
      <c r="GP541" s="59"/>
      <c r="GQ541" s="59"/>
      <c r="GR541" s="59"/>
      <c r="GS541" s="59"/>
      <c r="GT541" s="59"/>
      <c r="GU541" s="59"/>
      <c r="GV541" s="59"/>
      <c r="GW541" s="59"/>
      <c r="GX541" s="59"/>
      <c r="GY541" s="59"/>
      <c r="GZ541" s="59"/>
      <c r="HA541" s="59"/>
      <c r="HB541" s="59"/>
      <c r="HC541" s="59"/>
      <c r="HD541" s="59"/>
      <c r="HE541" s="59"/>
      <c r="HF541" s="59"/>
      <c r="HG541" s="59"/>
      <c r="HH541" s="59"/>
      <c r="HI541" s="59"/>
      <c r="HJ541" s="59"/>
      <c r="HK541" s="59"/>
      <c r="HL541" s="59"/>
      <c r="HM541" s="59"/>
      <c r="HN541" s="59"/>
      <c r="HO541" s="59"/>
      <c r="HP541" s="59"/>
      <c r="HQ541" s="59"/>
      <c r="HR541" s="59"/>
      <c r="HS541" s="59"/>
      <c r="HT541" s="59"/>
      <c r="HU541" s="59"/>
      <c r="HV541" s="59"/>
      <c r="HW541" s="59"/>
      <c r="HX541" s="59"/>
      <c r="HY541" s="59"/>
      <c r="HZ541" s="59"/>
    </row>
    <row r="542" spans="1:234" ht="10.5" customHeight="1">
      <c r="A542" s="467"/>
      <c r="B542" s="468"/>
      <c r="C542" s="294"/>
      <c r="D542" s="283">
        <v>40</v>
      </c>
      <c r="E542" s="87"/>
      <c r="F542" s="87"/>
      <c r="G542" s="87"/>
      <c r="H542" s="87"/>
      <c r="I542" s="87"/>
      <c r="J542" s="88"/>
      <c r="K542" s="89" t="s">
        <v>124</v>
      </c>
      <c r="L542" s="90">
        <v>9</v>
      </c>
      <c r="M542" s="91" t="s">
        <v>97</v>
      </c>
      <c r="N542" s="92">
        <v>19</v>
      </c>
      <c r="O542" s="212" t="s">
        <v>266</v>
      </c>
      <c r="P542" s="222"/>
      <c r="Q542" s="319"/>
      <c r="R542" s="93"/>
      <c r="S542" s="93"/>
      <c r="T542" s="94"/>
      <c r="U542" s="94"/>
      <c r="V542" s="90"/>
      <c r="W542" s="89"/>
      <c r="X542" s="92"/>
      <c r="Y542" s="182"/>
      <c r="Z542" s="184"/>
      <c r="AA542" s="306"/>
      <c r="AB542" s="442"/>
      <c r="AC542" s="349"/>
      <c r="AD542" s="349"/>
      <c r="AE542" s="349"/>
      <c r="AF542" s="349"/>
      <c r="AG542" s="349"/>
      <c r="AH542" s="349"/>
      <c r="AI542" s="306">
        <v>40</v>
      </c>
      <c r="AJ542" s="90">
        <v>8</v>
      </c>
      <c r="AK542" s="183"/>
      <c r="AL542" s="184"/>
      <c r="AM542" s="349"/>
      <c r="AN542" s="349"/>
      <c r="AO542" s="306"/>
      <c r="AP542" s="350">
        <v>14</v>
      </c>
      <c r="AQ542" s="490"/>
      <c r="AR542" s="95"/>
      <c r="AS542" s="95"/>
      <c r="AT542" s="95"/>
      <c r="AU542" s="95"/>
      <c r="AV542" s="95"/>
      <c r="AW542" s="95"/>
      <c r="AX542" s="95"/>
      <c r="AY542" s="95"/>
      <c r="AZ542" s="95"/>
      <c r="BA542" s="95"/>
      <c r="BB542" s="95"/>
      <c r="BC542" s="95"/>
      <c r="BD542" s="95"/>
      <c r="BE542" s="95"/>
      <c r="BF542" s="95"/>
      <c r="BG542" s="95"/>
      <c r="BH542" s="95"/>
      <c r="BI542" s="95"/>
      <c r="BJ542" s="95"/>
      <c r="BK542" s="95"/>
      <c r="BL542" s="95"/>
      <c r="BM542" s="95"/>
      <c r="BN542" s="95"/>
      <c r="BO542" s="95"/>
      <c r="BP542" s="95"/>
      <c r="BQ542" s="95"/>
      <c r="BR542" s="95"/>
      <c r="BS542" s="95"/>
      <c r="BT542" s="95"/>
      <c r="BU542" s="95"/>
      <c r="BV542" s="95"/>
      <c r="BW542" s="95"/>
      <c r="BX542" s="95"/>
      <c r="BY542" s="95"/>
      <c r="BZ542" s="95"/>
      <c r="CA542" s="95"/>
      <c r="CB542" s="95"/>
      <c r="CC542" s="95"/>
      <c r="CD542" s="95"/>
      <c r="CE542" s="95"/>
      <c r="CF542" s="95"/>
      <c r="CG542" s="95"/>
      <c r="CH542" s="95"/>
      <c r="CI542" s="95"/>
      <c r="CJ542" s="95"/>
      <c r="CK542" s="95"/>
      <c r="CL542" s="95"/>
      <c r="CM542" s="95"/>
      <c r="CN542" s="95"/>
      <c r="CO542" s="95"/>
      <c r="CP542" s="95"/>
      <c r="CQ542" s="95"/>
      <c r="CR542" s="95"/>
      <c r="CS542" s="95"/>
      <c r="CT542" s="95"/>
      <c r="CU542" s="95"/>
      <c r="CV542" s="95"/>
      <c r="CW542" s="95"/>
      <c r="CX542" s="95"/>
      <c r="CY542" s="95"/>
      <c r="CZ542" s="95"/>
      <c r="DA542" s="95"/>
      <c r="DB542" s="95"/>
      <c r="DC542" s="95"/>
      <c r="DD542" s="95"/>
      <c r="DE542" s="95"/>
      <c r="DF542" s="95"/>
      <c r="DG542" s="95"/>
      <c r="DH542" s="95"/>
      <c r="DI542" s="95"/>
      <c r="DJ542" s="95"/>
      <c r="DK542" s="95"/>
      <c r="DL542" s="95"/>
      <c r="DM542" s="95"/>
      <c r="DN542" s="95"/>
      <c r="DO542" s="95"/>
      <c r="DP542" s="95"/>
      <c r="DQ542" s="95"/>
      <c r="DR542" s="95"/>
      <c r="DS542" s="95"/>
      <c r="DT542" s="95"/>
      <c r="DU542" s="95"/>
      <c r="DV542" s="95"/>
      <c r="DW542" s="95"/>
      <c r="DX542" s="95"/>
      <c r="DY542" s="95"/>
      <c r="DZ542" s="95"/>
      <c r="EA542" s="95"/>
      <c r="EB542" s="95"/>
      <c r="EC542" s="95"/>
      <c r="ED542" s="95"/>
      <c r="EE542" s="95"/>
      <c r="EF542" s="95"/>
      <c r="EG542" s="95"/>
      <c r="EH542" s="95"/>
      <c r="EI542" s="95"/>
      <c r="EJ542" s="95"/>
      <c r="EK542" s="95"/>
      <c r="EL542" s="95"/>
      <c r="EM542" s="95"/>
      <c r="EN542" s="95"/>
      <c r="EO542" s="95"/>
      <c r="EP542" s="95"/>
      <c r="EQ542" s="95"/>
      <c r="ER542" s="95"/>
      <c r="ES542" s="95"/>
      <c r="ET542" s="95"/>
      <c r="EU542" s="95"/>
      <c r="EV542" s="95"/>
      <c r="EW542" s="95"/>
      <c r="EX542" s="95"/>
      <c r="EY542" s="95"/>
      <c r="EZ542" s="95"/>
      <c r="FA542" s="95"/>
      <c r="FB542" s="95"/>
      <c r="FC542" s="95"/>
      <c r="FD542" s="95"/>
      <c r="FE542" s="95"/>
      <c r="FF542" s="95"/>
      <c r="FG542" s="95"/>
      <c r="FH542" s="95"/>
      <c r="FI542" s="95"/>
      <c r="FJ542" s="95"/>
      <c r="FK542" s="95"/>
      <c r="FL542" s="95"/>
      <c r="FM542" s="95"/>
      <c r="FN542" s="95"/>
      <c r="FO542" s="95"/>
      <c r="FP542" s="95"/>
      <c r="FQ542" s="95"/>
      <c r="FR542" s="95"/>
      <c r="FS542" s="95"/>
      <c r="FT542" s="95"/>
      <c r="FU542" s="95"/>
      <c r="FV542" s="95"/>
      <c r="FW542" s="95"/>
      <c r="FX542" s="95"/>
      <c r="FY542" s="95"/>
      <c r="FZ542" s="95"/>
      <c r="GA542" s="95"/>
      <c r="GB542" s="95"/>
      <c r="GC542" s="95"/>
      <c r="GD542" s="95"/>
      <c r="GE542" s="95"/>
      <c r="GF542" s="95"/>
      <c r="GG542" s="95"/>
      <c r="GH542" s="95"/>
      <c r="GI542" s="95"/>
      <c r="GJ542" s="95"/>
      <c r="GK542" s="95"/>
      <c r="GL542" s="95"/>
      <c r="GM542" s="95"/>
      <c r="GN542" s="95"/>
      <c r="GO542" s="95"/>
      <c r="GP542" s="95"/>
      <c r="GQ542" s="95"/>
      <c r="GR542" s="95"/>
      <c r="GS542" s="95"/>
      <c r="GT542" s="95"/>
      <c r="GU542" s="95"/>
      <c r="GV542" s="95"/>
      <c r="GW542" s="95"/>
      <c r="GX542" s="95"/>
      <c r="GY542" s="95"/>
      <c r="GZ542" s="95"/>
      <c r="HA542" s="95"/>
      <c r="HB542" s="95"/>
      <c r="HC542" s="95"/>
      <c r="HD542" s="95"/>
      <c r="HE542" s="95"/>
      <c r="HF542" s="95"/>
      <c r="HG542" s="95"/>
      <c r="HH542" s="95"/>
      <c r="HI542" s="95"/>
      <c r="HJ542" s="95"/>
      <c r="HK542" s="95"/>
      <c r="HL542" s="95"/>
      <c r="HM542" s="95"/>
      <c r="HN542" s="95"/>
      <c r="HO542" s="95"/>
      <c r="HP542" s="95"/>
      <c r="HQ542" s="95"/>
      <c r="HR542" s="95"/>
      <c r="HS542" s="95"/>
      <c r="HT542" s="95"/>
      <c r="HU542" s="95"/>
      <c r="HV542" s="95"/>
      <c r="HW542" s="95"/>
      <c r="HX542" s="95"/>
      <c r="HY542" s="95"/>
      <c r="HZ542" s="95"/>
    </row>
    <row r="543" spans="1:234" s="95" customFormat="1" ht="10.5" customHeight="1">
      <c r="A543" s="463" t="s">
        <v>64</v>
      </c>
      <c r="B543" s="465">
        <f>B541+1</f>
        <v>38893</v>
      </c>
      <c r="C543" s="293">
        <f>SUM(D543:J544)</f>
        <v>0</v>
      </c>
      <c r="D543" s="285"/>
      <c r="E543" s="96"/>
      <c r="F543" s="80"/>
      <c r="G543" s="80"/>
      <c r="H543" s="80"/>
      <c r="I543" s="80"/>
      <c r="J543" s="98"/>
      <c r="K543" s="28"/>
      <c r="L543" s="99"/>
      <c r="M543" s="82"/>
      <c r="N543" s="83"/>
      <c r="O543" s="213"/>
      <c r="P543" s="221"/>
      <c r="Q543" s="320">
        <f>SUM(R543:R544,T543:T544)+SUM(S543:S544)*1.5+SUM(U543:U544)/3+SUM(V543:V544)*0.6</f>
        <v>0</v>
      </c>
      <c r="R543" s="70"/>
      <c r="S543" s="70"/>
      <c r="T543" s="29"/>
      <c r="U543" s="29"/>
      <c r="V543" s="30"/>
      <c r="W543" s="28"/>
      <c r="X543" s="83"/>
      <c r="Y543" s="140"/>
      <c r="Z543" s="185"/>
      <c r="AA543" s="34"/>
      <c r="AB543" s="32"/>
      <c r="AC543" s="33"/>
      <c r="AD543" s="33"/>
      <c r="AE543" s="33"/>
      <c r="AF543" s="33"/>
      <c r="AG543" s="33"/>
      <c r="AH543" s="33"/>
      <c r="AI543" s="34"/>
      <c r="AJ543" s="30">
        <v>1</v>
      </c>
      <c r="AK543" s="180" t="s">
        <v>99</v>
      </c>
      <c r="AL543" s="185"/>
      <c r="AM543" s="33"/>
      <c r="AN543" s="351"/>
      <c r="AO543" s="34"/>
      <c r="AP543" s="352"/>
      <c r="AQ543" s="491" t="s">
        <v>148</v>
      </c>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c r="DL543" s="59"/>
      <c r="DM543" s="59"/>
      <c r="DN543" s="59"/>
      <c r="DO543" s="59"/>
      <c r="DP543" s="59"/>
      <c r="DQ543" s="59"/>
      <c r="DR543" s="59"/>
      <c r="DS543" s="59"/>
      <c r="DT543" s="59"/>
      <c r="DU543" s="59"/>
      <c r="DV543" s="59"/>
      <c r="DW543" s="59"/>
      <c r="DX543" s="59"/>
      <c r="DY543" s="59"/>
      <c r="DZ543" s="59"/>
      <c r="EA543" s="59"/>
      <c r="EB543" s="59"/>
      <c r="EC543" s="59"/>
      <c r="ED543" s="59"/>
      <c r="EE543" s="59"/>
      <c r="EF543" s="59"/>
      <c r="EG543" s="59"/>
      <c r="EH543" s="59"/>
      <c r="EI543" s="59"/>
      <c r="EJ543" s="59"/>
      <c r="EK543" s="59"/>
      <c r="EL543" s="59"/>
      <c r="EM543" s="59"/>
      <c r="EN543" s="59"/>
      <c r="EO543" s="59"/>
      <c r="EP543" s="59"/>
      <c r="EQ543" s="59"/>
      <c r="ER543" s="59"/>
      <c r="ES543" s="59"/>
      <c r="ET543" s="59"/>
      <c r="EU543" s="59"/>
      <c r="EV543" s="59"/>
      <c r="EW543" s="59"/>
      <c r="EX543" s="59"/>
      <c r="EY543" s="59"/>
      <c r="EZ543" s="59"/>
      <c r="FA543" s="59"/>
      <c r="FB543" s="59"/>
      <c r="FC543" s="59"/>
      <c r="FD543" s="59"/>
      <c r="FE543" s="59"/>
      <c r="FF543" s="59"/>
      <c r="FG543" s="59"/>
      <c r="FH543" s="59"/>
      <c r="FI543" s="59"/>
      <c r="FJ543" s="59"/>
      <c r="FK543" s="59"/>
      <c r="FL543" s="59"/>
      <c r="FM543" s="59"/>
      <c r="FN543" s="59"/>
      <c r="FO543" s="59"/>
      <c r="FP543" s="59"/>
      <c r="FQ543" s="59"/>
      <c r="FR543" s="59"/>
      <c r="FS543" s="59"/>
      <c r="FT543" s="59"/>
      <c r="FU543" s="59"/>
      <c r="FV543" s="59"/>
      <c r="FW543" s="59"/>
      <c r="FX543" s="59"/>
      <c r="FY543" s="59"/>
      <c r="FZ543" s="59"/>
      <c r="GA543" s="59"/>
      <c r="GB543" s="59"/>
      <c r="GC543" s="59"/>
      <c r="GD543" s="59"/>
      <c r="GE543" s="59"/>
      <c r="GF543" s="59"/>
      <c r="GG543" s="59"/>
      <c r="GH543" s="59"/>
      <c r="GI543" s="59"/>
      <c r="GJ543" s="59"/>
      <c r="GK543" s="59"/>
      <c r="GL543" s="59"/>
      <c r="GM543" s="59"/>
      <c r="GN543" s="59"/>
      <c r="GO543" s="59"/>
      <c r="GP543" s="59"/>
      <c r="GQ543" s="59"/>
      <c r="GR543" s="59"/>
      <c r="GS543" s="59"/>
      <c r="GT543" s="59"/>
      <c r="GU543" s="59"/>
      <c r="GV543" s="59"/>
      <c r="GW543" s="59"/>
      <c r="GX543" s="59"/>
      <c r="GY543" s="59"/>
      <c r="GZ543" s="59"/>
      <c r="HA543" s="59"/>
      <c r="HB543" s="59"/>
      <c r="HC543" s="59"/>
      <c r="HD543" s="59"/>
      <c r="HE543" s="59"/>
      <c r="HF543" s="59"/>
      <c r="HG543" s="59"/>
      <c r="HH543" s="59"/>
      <c r="HI543" s="59"/>
      <c r="HJ543" s="59"/>
      <c r="HK543" s="59"/>
      <c r="HL543" s="59"/>
      <c r="HM543" s="59"/>
      <c r="HN543" s="59"/>
      <c r="HO543" s="59"/>
      <c r="HP543" s="59"/>
      <c r="HQ543" s="59"/>
      <c r="HR543" s="59"/>
      <c r="HS543" s="59"/>
      <c r="HT543" s="59"/>
      <c r="HU543" s="59"/>
      <c r="HV543" s="59"/>
      <c r="HW543" s="59"/>
      <c r="HX543" s="59"/>
      <c r="HY543" s="59"/>
      <c r="HZ543" s="59"/>
    </row>
    <row r="544" spans="1:43" ht="10.5" customHeight="1" thickBot="1">
      <c r="A544" s="464"/>
      <c r="B544" s="466"/>
      <c r="C544" s="296"/>
      <c r="D544" s="285"/>
      <c r="E544" s="96"/>
      <c r="J544" s="98"/>
      <c r="L544" s="99"/>
      <c r="Q544" s="318"/>
      <c r="AJ544" s="30">
        <v>9</v>
      </c>
      <c r="AQ544" s="492"/>
    </row>
    <row r="545" spans="1:234" ht="10.5" customHeight="1" thickBot="1">
      <c r="A545" s="471">
        <f>IF(A529=52,1,A529+1)</f>
        <v>25</v>
      </c>
      <c r="B545" s="472"/>
      <c r="C545" s="299">
        <f>(C546/60-ROUNDDOWN(C546/60,0))/100*60+ROUNDDOWN(C546/60,0)</f>
        <v>14.27</v>
      </c>
      <c r="D545" s="300">
        <f>(D546/60-ROUNDDOWN(D546/60,0))/100*60+ROUNDDOWN(D546/60,0)</f>
        <v>12.45</v>
      </c>
      <c r="E545" s="301">
        <f aca="true" t="shared" si="167" ref="E545:J545">(E546/60-ROUNDDOWN(E546/60,0))/100*60+ROUNDDOWN(E546/60,0)</f>
        <v>0.3</v>
      </c>
      <c r="F545" s="301">
        <f t="shared" si="167"/>
        <v>0.47</v>
      </c>
      <c r="G545" s="301">
        <f t="shared" si="167"/>
        <v>0</v>
      </c>
      <c r="H545" s="301">
        <f t="shared" si="167"/>
        <v>0</v>
      </c>
      <c r="I545" s="301">
        <f t="shared" si="167"/>
        <v>0.25</v>
      </c>
      <c r="J545" s="301">
        <f t="shared" si="167"/>
        <v>0</v>
      </c>
      <c r="K545" s="226"/>
      <c r="L545" s="227">
        <f>2*COUNTA(L531:L544)-COUNT(L531:L544)</f>
        <v>10</v>
      </c>
      <c r="M545" s="228"/>
      <c r="N545" s="229"/>
      <c r="O545" s="475"/>
      <c r="P545" s="476"/>
      <c r="Q545" s="321">
        <f aca="true" t="shared" si="168" ref="Q545:V545">SUM(Q531:Q544)</f>
        <v>153.16666666666666</v>
      </c>
      <c r="R545" s="230">
        <f t="shared" si="168"/>
        <v>0</v>
      </c>
      <c r="S545" s="230">
        <f t="shared" si="168"/>
        <v>33</v>
      </c>
      <c r="T545" s="230">
        <f t="shared" si="168"/>
        <v>92</v>
      </c>
      <c r="U545" s="230">
        <f t="shared" si="168"/>
        <v>35</v>
      </c>
      <c r="V545" s="230">
        <f t="shared" si="168"/>
        <v>0</v>
      </c>
      <c r="W545" s="226"/>
      <c r="X545" s="229"/>
      <c r="Y545" s="231"/>
      <c r="Z545" s="312">
        <f>COUNT(Z531:Z544)</f>
        <v>0</v>
      </c>
      <c r="AA545" s="313">
        <f>COUNT(AA531:AA544)</f>
        <v>2</v>
      </c>
      <c r="AB545" s="300">
        <f aca="true" t="shared" si="169" ref="AB545:AI545">(AB546/60-ROUNDDOWN(AB546/60,0))/100*60+ROUNDDOWN(AB546/60,0)</f>
        <v>9.04</v>
      </c>
      <c r="AC545" s="300">
        <f t="shared" si="169"/>
        <v>2.58</v>
      </c>
      <c r="AD545" s="300">
        <f t="shared" si="169"/>
        <v>0</v>
      </c>
      <c r="AE545" s="300">
        <f t="shared" si="169"/>
        <v>0</v>
      </c>
      <c r="AF545" s="300">
        <f t="shared" si="169"/>
        <v>1.3</v>
      </c>
      <c r="AG545" s="300">
        <f t="shared" si="169"/>
        <v>0</v>
      </c>
      <c r="AH545" s="300">
        <f t="shared" si="169"/>
        <v>0.15</v>
      </c>
      <c r="AI545" s="448">
        <f t="shared" si="169"/>
        <v>0.39999999999999997</v>
      </c>
      <c r="AJ545" s="317">
        <f>IF(COUNT(AJ531:AJ544)=0,0,SUM(AJ531:AJ544)/COUNTA(AK533:AK544,AK547:AK548))</f>
        <v>7.571428571428571</v>
      </c>
      <c r="AK545" s="231">
        <f>IF(COUNT(AK531:AK544)=0,"",AVERAGE(AK531:AK544))</f>
        <v>49.333333333333336</v>
      </c>
      <c r="AL545" s="231">
        <f>IF(COUNT(AL531:AL544)=0,"",AVERAGE(AL531:AL544))</f>
        <v>71.66666666666667</v>
      </c>
      <c r="AM545" s="231">
        <f>IF(COUNT(AM531:AM544)=0,"",AVERAGE(AM531:AM544))</f>
        <v>67</v>
      </c>
      <c r="AN545" s="231">
        <f>IF(COUNT(AN531:AN544)=0,"",AVERAGE(AN531:AN544))</f>
        <v>67</v>
      </c>
      <c r="AO545" s="231">
        <f>IF(COUNT(AO531:AO544)=0,"",AVERAGE(AO531:AO544))</f>
        <v>17.666666666666668</v>
      </c>
      <c r="AP545" s="342">
        <f>SUM(AP531:AP544)</f>
        <v>20</v>
      </c>
      <c r="AQ545" s="367"/>
      <c r="AR545" s="232"/>
      <c r="AS545" s="232"/>
      <c r="AT545" s="232"/>
      <c r="AU545" s="232"/>
      <c r="AV545" s="232"/>
      <c r="AW545" s="232"/>
      <c r="AX545" s="232"/>
      <c r="AY545" s="232"/>
      <c r="AZ545" s="232"/>
      <c r="BA545" s="232"/>
      <c r="BB545" s="232"/>
      <c r="BC545" s="232"/>
      <c r="BD545" s="232"/>
      <c r="BE545" s="232"/>
      <c r="BF545" s="232"/>
      <c r="BG545" s="232"/>
      <c r="BH545" s="232"/>
      <c r="BI545" s="232"/>
      <c r="BJ545" s="232"/>
      <c r="BK545" s="232"/>
      <c r="BL545" s="232"/>
      <c r="BM545" s="232"/>
      <c r="BN545" s="232"/>
      <c r="BO545" s="232"/>
      <c r="BP545" s="232"/>
      <c r="BQ545" s="232"/>
      <c r="BR545" s="232"/>
      <c r="BS545" s="232"/>
      <c r="BT545" s="232"/>
      <c r="BU545" s="232"/>
      <c r="BV545" s="232"/>
      <c r="BW545" s="232"/>
      <c r="BX545" s="232"/>
      <c r="BY545" s="232"/>
      <c r="BZ545" s="232"/>
      <c r="CA545" s="232"/>
      <c r="CB545" s="232"/>
      <c r="CC545" s="232"/>
      <c r="CD545" s="232"/>
      <c r="CE545" s="232"/>
      <c r="CF545" s="232"/>
      <c r="CG545" s="232"/>
      <c r="CH545" s="232"/>
      <c r="CI545" s="232"/>
      <c r="CJ545" s="232"/>
      <c r="CK545" s="232"/>
      <c r="CL545" s="232"/>
      <c r="CM545" s="232"/>
      <c r="CN545" s="232"/>
      <c r="CO545" s="232"/>
      <c r="CP545" s="232"/>
      <c r="CQ545" s="232"/>
      <c r="CR545" s="232"/>
      <c r="CS545" s="232"/>
      <c r="CT545" s="232"/>
      <c r="CU545" s="232"/>
      <c r="CV545" s="232"/>
      <c r="CW545" s="232"/>
      <c r="CX545" s="232"/>
      <c r="CY545" s="232"/>
      <c r="CZ545" s="232"/>
      <c r="DA545" s="232"/>
      <c r="DB545" s="232"/>
      <c r="DC545" s="232"/>
      <c r="DD545" s="232"/>
      <c r="DE545" s="232"/>
      <c r="DF545" s="232"/>
      <c r="DG545" s="232"/>
      <c r="DH545" s="232"/>
      <c r="DI545" s="232"/>
      <c r="DJ545" s="232"/>
      <c r="DK545" s="232"/>
      <c r="DL545" s="232"/>
      <c r="DM545" s="232"/>
      <c r="DN545" s="232"/>
      <c r="DO545" s="232"/>
      <c r="DP545" s="232"/>
      <c r="DQ545" s="232"/>
      <c r="DR545" s="232"/>
      <c r="DS545" s="232"/>
      <c r="DT545" s="232"/>
      <c r="DU545" s="232"/>
      <c r="DV545" s="232"/>
      <c r="DW545" s="232"/>
      <c r="DX545" s="232"/>
      <c r="DY545" s="232"/>
      <c r="DZ545" s="232"/>
      <c r="EA545" s="232"/>
      <c r="EB545" s="232"/>
      <c r="EC545" s="232"/>
      <c r="ED545" s="232"/>
      <c r="EE545" s="232"/>
      <c r="EF545" s="232"/>
      <c r="EG545" s="232"/>
      <c r="EH545" s="232"/>
      <c r="EI545" s="232"/>
      <c r="EJ545" s="232"/>
      <c r="EK545" s="232"/>
      <c r="EL545" s="232"/>
      <c r="EM545" s="232"/>
      <c r="EN545" s="232"/>
      <c r="EO545" s="232"/>
      <c r="EP545" s="232"/>
      <c r="EQ545" s="232"/>
      <c r="ER545" s="232"/>
      <c r="ES545" s="232"/>
      <c r="ET545" s="232"/>
      <c r="EU545" s="232"/>
      <c r="EV545" s="232"/>
      <c r="EW545" s="232"/>
      <c r="EX545" s="232"/>
      <c r="EY545" s="232"/>
      <c r="EZ545" s="232"/>
      <c r="FA545" s="232"/>
      <c r="FB545" s="232"/>
      <c r="FC545" s="232"/>
      <c r="FD545" s="232"/>
      <c r="FE545" s="232"/>
      <c r="FF545" s="232"/>
      <c r="FG545" s="232"/>
      <c r="FH545" s="232"/>
      <c r="FI545" s="232"/>
      <c r="FJ545" s="232"/>
      <c r="FK545" s="232"/>
      <c r="FL545" s="232"/>
      <c r="FM545" s="232"/>
      <c r="FN545" s="232"/>
      <c r="FO545" s="232"/>
      <c r="FP545" s="232"/>
      <c r="FQ545" s="232"/>
      <c r="FR545" s="232"/>
      <c r="FS545" s="232"/>
      <c r="FT545" s="232"/>
      <c r="FU545" s="232"/>
      <c r="FV545" s="232"/>
      <c r="FW545" s="232"/>
      <c r="FX545" s="232"/>
      <c r="FY545" s="232"/>
      <c r="FZ545" s="232"/>
      <c r="GA545" s="232"/>
      <c r="GB545" s="232"/>
      <c r="GC545" s="232"/>
      <c r="GD545" s="232"/>
      <c r="GE545" s="232"/>
      <c r="GF545" s="232"/>
      <c r="GG545" s="232"/>
      <c r="GH545" s="232"/>
      <c r="GI545" s="232"/>
      <c r="GJ545" s="232"/>
      <c r="GK545" s="232"/>
      <c r="GL545" s="232"/>
      <c r="GM545" s="232"/>
      <c r="GN545" s="232"/>
      <c r="GO545" s="232"/>
      <c r="GP545" s="232"/>
      <c r="GQ545" s="232"/>
      <c r="GR545" s="232"/>
      <c r="GS545" s="232"/>
      <c r="GT545" s="232"/>
      <c r="GU545" s="232"/>
      <c r="GV545" s="232"/>
      <c r="GW545" s="232"/>
      <c r="GX545" s="232"/>
      <c r="GY545" s="232"/>
      <c r="GZ545" s="232"/>
      <c r="HA545" s="232"/>
      <c r="HB545" s="232"/>
      <c r="HC545" s="232"/>
      <c r="HD545" s="232"/>
      <c r="HE545" s="232"/>
      <c r="HF545" s="232"/>
      <c r="HG545" s="232"/>
      <c r="HH545" s="232"/>
      <c r="HI545" s="232"/>
      <c r="HJ545" s="232"/>
      <c r="HK545" s="232"/>
      <c r="HL545" s="232"/>
      <c r="HM545" s="232"/>
      <c r="HN545" s="232"/>
      <c r="HO545" s="232"/>
      <c r="HP545" s="232"/>
      <c r="HQ545" s="232"/>
      <c r="HR545" s="232"/>
      <c r="HS545" s="232"/>
      <c r="HT545" s="232"/>
      <c r="HU545" s="232"/>
      <c r="HV545" s="232"/>
      <c r="HW545" s="232"/>
      <c r="HX545" s="232"/>
      <c r="HY545" s="232"/>
      <c r="HZ545" s="232"/>
    </row>
    <row r="546" spans="1:234" s="232" customFormat="1" ht="10.5" customHeight="1" thickBot="1">
      <c r="A546" s="473"/>
      <c r="B546" s="474"/>
      <c r="C546" s="297">
        <f>SUM(C531:C544)</f>
        <v>867</v>
      </c>
      <c r="D546" s="288">
        <f>SUM(D531:D544)</f>
        <v>765</v>
      </c>
      <c r="E546" s="233">
        <f aca="true" t="shared" si="170" ref="E546:J546">SUM(E531:E544)</f>
        <v>30</v>
      </c>
      <c r="F546" s="233">
        <f t="shared" si="170"/>
        <v>47</v>
      </c>
      <c r="G546" s="233">
        <f t="shared" si="170"/>
        <v>0</v>
      </c>
      <c r="H546" s="233">
        <f t="shared" si="170"/>
        <v>0</v>
      </c>
      <c r="I546" s="233">
        <f t="shared" si="170"/>
        <v>25</v>
      </c>
      <c r="J546" s="233">
        <f t="shared" si="170"/>
        <v>0</v>
      </c>
      <c r="K546" s="234"/>
      <c r="L546" s="235"/>
      <c r="M546" s="236"/>
      <c r="N546" s="237"/>
      <c r="O546" s="477"/>
      <c r="P546" s="478"/>
      <c r="Q546" s="316">
        <f>IF(C546=0,"",Q545/C546*60)</f>
        <v>10.599769319492502</v>
      </c>
      <c r="R546" s="239"/>
      <c r="S546" s="239"/>
      <c r="T546" s="240"/>
      <c r="U546" s="240"/>
      <c r="V546" s="235"/>
      <c r="W546" s="234"/>
      <c r="X546" s="237"/>
      <c r="Y546" s="241"/>
      <c r="Z546" s="314">
        <f>SUM(Z531:Z544)</f>
        <v>0</v>
      </c>
      <c r="AA546" s="315">
        <f>SUM(AA531:AA544)</f>
        <v>10.5</v>
      </c>
      <c r="AB546" s="288">
        <f>SUM(AB531:AB544)</f>
        <v>544</v>
      </c>
      <c r="AC546" s="288">
        <f aca="true" t="shared" si="171" ref="AC546:AI546">SUM(AC531:AC544)</f>
        <v>178</v>
      </c>
      <c r="AD546" s="288">
        <f t="shared" si="171"/>
        <v>0</v>
      </c>
      <c r="AE546" s="288">
        <f t="shared" si="171"/>
        <v>0</v>
      </c>
      <c r="AF546" s="288">
        <f t="shared" si="171"/>
        <v>90</v>
      </c>
      <c r="AG546" s="288">
        <f t="shared" si="171"/>
        <v>0</v>
      </c>
      <c r="AH546" s="288">
        <f t="shared" si="171"/>
        <v>15</v>
      </c>
      <c r="AI546" s="449">
        <f t="shared" si="171"/>
        <v>40</v>
      </c>
      <c r="AJ546" s="235"/>
      <c r="AK546" s="241"/>
      <c r="AL546" s="314"/>
      <c r="AM546" s="343"/>
      <c r="AN546" s="343"/>
      <c r="AO546" s="315"/>
      <c r="AP546" s="344"/>
      <c r="AQ546" s="368"/>
      <c r="AR546" s="242"/>
      <c r="AS546" s="242"/>
      <c r="AT546" s="242"/>
      <c r="AU546" s="242"/>
      <c r="AV546" s="242"/>
      <c r="AW546" s="242"/>
      <c r="AX546" s="242"/>
      <c r="AY546" s="242"/>
      <c r="AZ546" s="242"/>
      <c r="BA546" s="242"/>
      <c r="BB546" s="242"/>
      <c r="BC546" s="242"/>
      <c r="BD546" s="242"/>
      <c r="BE546" s="242"/>
      <c r="BF546" s="242"/>
      <c r="BG546" s="242"/>
      <c r="BH546" s="242"/>
      <c r="BI546" s="242"/>
      <c r="BJ546" s="242"/>
      <c r="BK546" s="242"/>
      <c r="BL546" s="242"/>
      <c r="BM546" s="242"/>
      <c r="BN546" s="242"/>
      <c r="BO546" s="242"/>
      <c r="BP546" s="242"/>
      <c r="BQ546" s="242"/>
      <c r="BR546" s="242"/>
      <c r="BS546" s="242"/>
      <c r="BT546" s="242"/>
      <c r="BU546" s="242"/>
      <c r="BV546" s="242"/>
      <c r="BW546" s="242"/>
      <c r="BX546" s="242"/>
      <c r="BY546" s="242"/>
      <c r="BZ546" s="242"/>
      <c r="CA546" s="242"/>
      <c r="CB546" s="242"/>
      <c r="CC546" s="242"/>
      <c r="CD546" s="242"/>
      <c r="CE546" s="242"/>
      <c r="CF546" s="242"/>
      <c r="CG546" s="242"/>
      <c r="CH546" s="242"/>
      <c r="CI546" s="242"/>
      <c r="CJ546" s="242"/>
      <c r="CK546" s="242"/>
      <c r="CL546" s="242"/>
      <c r="CM546" s="242"/>
      <c r="CN546" s="242"/>
      <c r="CO546" s="242"/>
      <c r="CP546" s="242"/>
      <c r="CQ546" s="242"/>
      <c r="CR546" s="242"/>
      <c r="CS546" s="242"/>
      <c r="CT546" s="242"/>
      <c r="CU546" s="242"/>
      <c r="CV546" s="242"/>
      <c r="CW546" s="242"/>
      <c r="CX546" s="242"/>
      <c r="CY546" s="242"/>
      <c r="CZ546" s="242"/>
      <c r="DA546" s="242"/>
      <c r="DB546" s="242"/>
      <c r="DC546" s="242"/>
      <c r="DD546" s="242"/>
      <c r="DE546" s="242"/>
      <c r="DF546" s="242"/>
      <c r="DG546" s="242"/>
      <c r="DH546" s="242"/>
      <c r="DI546" s="242"/>
      <c r="DJ546" s="242"/>
      <c r="DK546" s="242"/>
      <c r="DL546" s="242"/>
      <c r="DM546" s="242"/>
      <c r="DN546" s="242"/>
      <c r="DO546" s="242"/>
      <c r="DP546" s="242"/>
      <c r="DQ546" s="242"/>
      <c r="DR546" s="242"/>
      <c r="DS546" s="242"/>
      <c r="DT546" s="242"/>
      <c r="DU546" s="242"/>
      <c r="DV546" s="242"/>
      <c r="DW546" s="242"/>
      <c r="DX546" s="242"/>
      <c r="DY546" s="242"/>
      <c r="DZ546" s="242"/>
      <c r="EA546" s="242"/>
      <c r="EB546" s="242"/>
      <c r="EC546" s="242"/>
      <c r="ED546" s="242"/>
      <c r="EE546" s="242"/>
      <c r="EF546" s="242"/>
      <c r="EG546" s="242"/>
      <c r="EH546" s="242"/>
      <c r="EI546" s="242"/>
      <c r="EJ546" s="242"/>
      <c r="EK546" s="242"/>
      <c r="EL546" s="242"/>
      <c r="EM546" s="242"/>
      <c r="EN546" s="242"/>
      <c r="EO546" s="242"/>
      <c r="EP546" s="242"/>
      <c r="EQ546" s="242"/>
      <c r="ER546" s="242"/>
      <c r="ES546" s="242"/>
      <c r="ET546" s="242"/>
      <c r="EU546" s="242"/>
      <c r="EV546" s="242"/>
      <c r="EW546" s="242"/>
      <c r="EX546" s="242"/>
      <c r="EY546" s="242"/>
      <c r="EZ546" s="242"/>
      <c r="FA546" s="242"/>
      <c r="FB546" s="242"/>
      <c r="FC546" s="242"/>
      <c r="FD546" s="242"/>
      <c r="FE546" s="242"/>
      <c r="FF546" s="242"/>
      <c r="FG546" s="242"/>
      <c r="FH546" s="242"/>
      <c r="FI546" s="242"/>
      <c r="FJ546" s="242"/>
      <c r="FK546" s="242"/>
      <c r="FL546" s="242"/>
      <c r="FM546" s="242"/>
      <c r="FN546" s="242"/>
      <c r="FO546" s="242"/>
      <c r="FP546" s="242"/>
      <c r="FQ546" s="242"/>
      <c r="FR546" s="242"/>
      <c r="FS546" s="242"/>
      <c r="FT546" s="242"/>
      <c r="FU546" s="242"/>
      <c r="FV546" s="242"/>
      <c r="FW546" s="242"/>
      <c r="FX546" s="242"/>
      <c r="FY546" s="242"/>
      <c r="FZ546" s="242"/>
      <c r="GA546" s="242"/>
      <c r="GB546" s="242"/>
      <c r="GC546" s="242"/>
      <c r="GD546" s="242"/>
      <c r="GE546" s="242"/>
      <c r="GF546" s="242"/>
      <c r="GG546" s="242"/>
      <c r="GH546" s="242"/>
      <c r="GI546" s="242"/>
      <c r="GJ546" s="242"/>
      <c r="GK546" s="242"/>
      <c r="GL546" s="242"/>
      <c r="GM546" s="242"/>
      <c r="GN546" s="242"/>
      <c r="GO546" s="242"/>
      <c r="GP546" s="242"/>
      <c r="GQ546" s="242"/>
      <c r="GR546" s="242"/>
      <c r="GS546" s="242"/>
      <c r="GT546" s="242"/>
      <c r="GU546" s="242"/>
      <c r="GV546" s="242"/>
      <c r="GW546" s="242"/>
      <c r="GX546" s="242"/>
      <c r="GY546" s="242"/>
      <c r="GZ546" s="242"/>
      <c r="HA546" s="242"/>
      <c r="HB546" s="242"/>
      <c r="HC546" s="242"/>
      <c r="HD546" s="242"/>
      <c r="HE546" s="242"/>
      <c r="HF546" s="242"/>
      <c r="HG546" s="242"/>
      <c r="HH546" s="242"/>
      <c r="HI546" s="242"/>
      <c r="HJ546" s="242"/>
      <c r="HK546" s="242"/>
      <c r="HL546" s="242"/>
      <c r="HM546" s="242"/>
      <c r="HN546" s="242"/>
      <c r="HO546" s="242"/>
      <c r="HP546" s="242"/>
      <c r="HQ546" s="242"/>
      <c r="HR546" s="242"/>
      <c r="HS546" s="242"/>
      <c r="HT546" s="242"/>
      <c r="HU546" s="242"/>
      <c r="HV546" s="242"/>
      <c r="HW546" s="242"/>
      <c r="HX546" s="242"/>
      <c r="HY546" s="242"/>
      <c r="HZ546" s="242"/>
    </row>
    <row r="547" spans="1:234" s="242" customFormat="1" ht="10.5" customHeight="1" thickBot="1">
      <c r="A547" s="469" t="s">
        <v>51</v>
      </c>
      <c r="B547" s="470">
        <f>B543+1</f>
        <v>38894</v>
      </c>
      <c r="C547" s="293">
        <f>SUM(D547:J548)</f>
        <v>55</v>
      </c>
      <c r="D547" s="284"/>
      <c r="E547" s="80"/>
      <c r="F547" s="80"/>
      <c r="G547" s="80"/>
      <c r="H547" s="80"/>
      <c r="I547" s="80"/>
      <c r="J547" s="81"/>
      <c r="K547" s="28"/>
      <c r="L547" s="30"/>
      <c r="M547" s="82"/>
      <c r="N547" s="83"/>
      <c r="O547" s="214"/>
      <c r="P547" s="223"/>
      <c r="Q547" s="318">
        <f>SUM(R547:R548,T547:T548)+SUM(S547:S548)*1.5+SUM(U547:U548)/3+SUM(V547:V548)*0.6</f>
        <v>9</v>
      </c>
      <c r="R547" s="70"/>
      <c r="S547" s="70"/>
      <c r="T547" s="29"/>
      <c r="U547" s="29"/>
      <c r="V547" s="30"/>
      <c r="W547" s="28"/>
      <c r="X547" s="83"/>
      <c r="Y547" s="140"/>
      <c r="Z547" s="185"/>
      <c r="AA547" s="34"/>
      <c r="AB547" s="32"/>
      <c r="AC547" s="33"/>
      <c r="AD547" s="33"/>
      <c r="AE547" s="33"/>
      <c r="AF547" s="33"/>
      <c r="AG547" s="33"/>
      <c r="AH547" s="33"/>
      <c r="AI547" s="34"/>
      <c r="AJ547" s="30"/>
      <c r="AK547" s="140">
        <v>49</v>
      </c>
      <c r="AL547" s="185">
        <v>63</v>
      </c>
      <c r="AM547" s="33">
        <v>57</v>
      </c>
      <c r="AN547" s="351">
        <v>56</v>
      </c>
      <c r="AO547" s="34">
        <f>AN547-AK547</f>
        <v>7</v>
      </c>
      <c r="AP547" s="352"/>
      <c r="AQ547" s="489" t="s">
        <v>149</v>
      </c>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c r="DL547" s="59"/>
      <c r="DM547" s="59"/>
      <c r="DN547" s="59"/>
      <c r="DO547" s="59"/>
      <c r="DP547" s="59"/>
      <c r="DQ547" s="59"/>
      <c r="DR547" s="59"/>
      <c r="DS547" s="59"/>
      <c r="DT547" s="59"/>
      <c r="DU547" s="59"/>
      <c r="DV547" s="59"/>
      <c r="DW547" s="59"/>
      <c r="DX547" s="59"/>
      <c r="DY547" s="59"/>
      <c r="DZ547" s="59"/>
      <c r="EA547" s="59"/>
      <c r="EB547" s="59"/>
      <c r="EC547" s="59"/>
      <c r="ED547" s="59"/>
      <c r="EE547" s="59"/>
      <c r="EF547" s="59"/>
      <c r="EG547" s="59"/>
      <c r="EH547" s="59"/>
      <c r="EI547" s="59"/>
      <c r="EJ547" s="59"/>
      <c r="EK547" s="59"/>
      <c r="EL547" s="59"/>
      <c r="EM547" s="59"/>
      <c r="EN547" s="59"/>
      <c r="EO547" s="59"/>
      <c r="EP547" s="59"/>
      <c r="EQ547" s="59"/>
      <c r="ER547" s="59"/>
      <c r="ES547" s="59"/>
      <c r="ET547" s="59"/>
      <c r="EU547" s="59"/>
      <c r="EV547" s="59"/>
      <c r="EW547" s="59"/>
      <c r="EX547" s="59"/>
      <c r="EY547" s="59"/>
      <c r="EZ547" s="59"/>
      <c r="FA547" s="59"/>
      <c r="FB547" s="59"/>
      <c r="FC547" s="59"/>
      <c r="FD547" s="59"/>
      <c r="FE547" s="59"/>
      <c r="FF547" s="59"/>
      <c r="FG547" s="59"/>
      <c r="FH547" s="59"/>
      <c r="FI547" s="59"/>
      <c r="FJ547" s="59"/>
      <c r="FK547" s="59"/>
      <c r="FL547" s="59"/>
      <c r="FM547" s="59"/>
      <c r="FN547" s="59"/>
      <c r="FO547" s="59"/>
      <c r="FP547" s="59"/>
      <c r="FQ547" s="59"/>
      <c r="FR547" s="59"/>
      <c r="FS547" s="59"/>
      <c r="FT547" s="59"/>
      <c r="FU547" s="59"/>
      <c r="FV547" s="59"/>
      <c r="FW547" s="59"/>
      <c r="FX547" s="59"/>
      <c r="FY547" s="59"/>
      <c r="FZ547" s="59"/>
      <c r="GA547" s="59"/>
      <c r="GB547" s="59"/>
      <c r="GC547" s="59"/>
      <c r="GD547" s="59"/>
      <c r="GE547" s="59"/>
      <c r="GF547" s="59"/>
      <c r="GG547" s="59"/>
      <c r="GH547" s="59"/>
      <c r="GI547" s="59"/>
      <c r="GJ547" s="59"/>
      <c r="GK547" s="59"/>
      <c r="GL547" s="59"/>
      <c r="GM547" s="59"/>
      <c r="GN547" s="59"/>
      <c r="GO547" s="59"/>
      <c r="GP547" s="59"/>
      <c r="GQ547" s="59"/>
      <c r="GR547" s="59"/>
      <c r="GS547" s="59"/>
      <c r="GT547" s="59"/>
      <c r="GU547" s="59"/>
      <c r="GV547" s="59"/>
      <c r="GW547" s="59"/>
      <c r="GX547" s="59"/>
      <c r="GY547" s="59"/>
      <c r="GZ547" s="59"/>
      <c r="HA547" s="59"/>
      <c r="HB547" s="59"/>
      <c r="HC547" s="59"/>
      <c r="HD547" s="59"/>
      <c r="HE547" s="59"/>
      <c r="HF547" s="59"/>
      <c r="HG547" s="59"/>
      <c r="HH547" s="59"/>
      <c r="HI547" s="59"/>
      <c r="HJ547" s="59"/>
      <c r="HK547" s="59"/>
      <c r="HL547" s="59"/>
      <c r="HM547" s="59"/>
      <c r="HN547" s="59"/>
      <c r="HO547" s="59"/>
      <c r="HP547" s="59"/>
      <c r="HQ547" s="59"/>
      <c r="HR547" s="59"/>
      <c r="HS547" s="59"/>
      <c r="HT547" s="59"/>
      <c r="HU547" s="59"/>
      <c r="HV547" s="59"/>
      <c r="HW547" s="59"/>
      <c r="HX547" s="59"/>
      <c r="HY547" s="59"/>
      <c r="HZ547" s="59"/>
    </row>
    <row r="548" spans="1:234" ht="10.5" customHeight="1">
      <c r="A548" s="467"/>
      <c r="B548" s="468"/>
      <c r="C548" s="292"/>
      <c r="D548" s="283">
        <v>43</v>
      </c>
      <c r="E548" s="87"/>
      <c r="F548" s="87"/>
      <c r="G548" s="87"/>
      <c r="H548" s="87"/>
      <c r="I548" s="87">
        <v>12</v>
      </c>
      <c r="J548" s="88"/>
      <c r="K548" s="89" t="s">
        <v>31</v>
      </c>
      <c r="L548" s="90">
        <v>9</v>
      </c>
      <c r="M548" s="91" t="s">
        <v>97</v>
      </c>
      <c r="N548" s="92">
        <v>17</v>
      </c>
      <c r="O548" s="215" t="s">
        <v>142</v>
      </c>
      <c r="P548" s="224"/>
      <c r="Q548" s="319"/>
      <c r="R548" s="93"/>
      <c r="S548" s="93"/>
      <c r="T548" s="94">
        <v>9</v>
      </c>
      <c r="U548" s="94"/>
      <c r="V548" s="90"/>
      <c r="W548" s="89"/>
      <c r="X548" s="92"/>
      <c r="Y548" s="182"/>
      <c r="Z548" s="184"/>
      <c r="AA548" s="306"/>
      <c r="AB548" s="442">
        <v>55</v>
      </c>
      <c r="AC548" s="349"/>
      <c r="AD548" s="349"/>
      <c r="AE548" s="349"/>
      <c r="AF548" s="349"/>
      <c r="AG548" s="349"/>
      <c r="AH548" s="349"/>
      <c r="AI548" s="306"/>
      <c r="AJ548" s="90">
        <v>8</v>
      </c>
      <c r="AK548" s="182"/>
      <c r="AL548" s="184"/>
      <c r="AM548" s="349"/>
      <c r="AN548" s="349"/>
      <c r="AO548" s="306"/>
      <c r="AP548" s="350"/>
      <c r="AQ548" s="490"/>
      <c r="AR548" s="95"/>
      <c r="AS548" s="95"/>
      <c r="AT548" s="95"/>
      <c r="AU548" s="95"/>
      <c r="AV548" s="95"/>
      <c r="AW548" s="95"/>
      <c r="AX548" s="95"/>
      <c r="AY548" s="95"/>
      <c r="AZ548" s="95"/>
      <c r="BA548" s="95"/>
      <c r="BB548" s="95"/>
      <c r="BC548" s="95"/>
      <c r="BD548" s="95"/>
      <c r="BE548" s="95"/>
      <c r="BF548" s="95"/>
      <c r="BG548" s="95"/>
      <c r="BH548" s="95"/>
      <c r="BI548" s="95"/>
      <c r="BJ548" s="95"/>
      <c r="BK548" s="95"/>
      <c r="BL548" s="95"/>
      <c r="BM548" s="95"/>
      <c r="BN548" s="95"/>
      <c r="BO548" s="95"/>
      <c r="BP548" s="95"/>
      <c r="BQ548" s="95"/>
      <c r="BR548" s="95"/>
      <c r="BS548" s="95"/>
      <c r="BT548" s="95"/>
      <c r="BU548" s="95"/>
      <c r="BV548" s="95"/>
      <c r="BW548" s="95"/>
      <c r="BX548" s="95"/>
      <c r="BY548" s="95"/>
      <c r="BZ548" s="95"/>
      <c r="CA548" s="95"/>
      <c r="CB548" s="95"/>
      <c r="CC548" s="95"/>
      <c r="CD548" s="95"/>
      <c r="CE548" s="95"/>
      <c r="CF548" s="95"/>
      <c r="CG548" s="95"/>
      <c r="CH548" s="95"/>
      <c r="CI548" s="95"/>
      <c r="CJ548" s="95"/>
      <c r="CK548" s="95"/>
      <c r="CL548" s="95"/>
      <c r="CM548" s="95"/>
      <c r="CN548" s="95"/>
      <c r="CO548" s="95"/>
      <c r="CP548" s="95"/>
      <c r="CQ548" s="95"/>
      <c r="CR548" s="95"/>
      <c r="CS548" s="95"/>
      <c r="CT548" s="95"/>
      <c r="CU548" s="95"/>
      <c r="CV548" s="95"/>
      <c r="CW548" s="95"/>
      <c r="CX548" s="95"/>
      <c r="CY548" s="95"/>
      <c r="CZ548" s="95"/>
      <c r="DA548" s="95"/>
      <c r="DB548" s="95"/>
      <c r="DC548" s="95"/>
      <c r="DD548" s="95"/>
      <c r="DE548" s="95"/>
      <c r="DF548" s="95"/>
      <c r="DG548" s="95"/>
      <c r="DH548" s="95"/>
      <c r="DI548" s="95"/>
      <c r="DJ548" s="95"/>
      <c r="DK548" s="95"/>
      <c r="DL548" s="95"/>
      <c r="DM548" s="95"/>
      <c r="DN548" s="95"/>
      <c r="DO548" s="95"/>
      <c r="DP548" s="95"/>
      <c r="DQ548" s="95"/>
      <c r="DR548" s="95"/>
      <c r="DS548" s="95"/>
      <c r="DT548" s="95"/>
      <c r="DU548" s="95"/>
      <c r="DV548" s="95"/>
      <c r="DW548" s="95"/>
      <c r="DX548" s="95"/>
      <c r="DY548" s="95"/>
      <c r="DZ548" s="95"/>
      <c r="EA548" s="95"/>
      <c r="EB548" s="95"/>
      <c r="EC548" s="95"/>
      <c r="ED548" s="95"/>
      <c r="EE548" s="95"/>
      <c r="EF548" s="95"/>
      <c r="EG548" s="95"/>
      <c r="EH548" s="95"/>
      <c r="EI548" s="95"/>
      <c r="EJ548" s="95"/>
      <c r="EK548" s="95"/>
      <c r="EL548" s="95"/>
      <c r="EM548" s="95"/>
      <c r="EN548" s="95"/>
      <c r="EO548" s="95"/>
      <c r="EP548" s="95"/>
      <c r="EQ548" s="95"/>
      <c r="ER548" s="95"/>
      <c r="ES548" s="95"/>
      <c r="ET548" s="95"/>
      <c r="EU548" s="95"/>
      <c r="EV548" s="95"/>
      <c r="EW548" s="95"/>
      <c r="EX548" s="95"/>
      <c r="EY548" s="95"/>
      <c r="EZ548" s="95"/>
      <c r="FA548" s="95"/>
      <c r="FB548" s="95"/>
      <c r="FC548" s="95"/>
      <c r="FD548" s="95"/>
      <c r="FE548" s="95"/>
      <c r="FF548" s="95"/>
      <c r="FG548" s="95"/>
      <c r="FH548" s="95"/>
      <c r="FI548" s="95"/>
      <c r="FJ548" s="95"/>
      <c r="FK548" s="95"/>
      <c r="FL548" s="95"/>
      <c r="FM548" s="95"/>
      <c r="FN548" s="95"/>
      <c r="FO548" s="95"/>
      <c r="FP548" s="95"/>
      <c r="FQ548" s="95"/>
      <c r="FR548" s="95"/>
      <c r="FS548" s="95"/>
      <c r="FT548" s="95"/>
      <c r="FU548" s="95"/>
      <c r="FV548" s="95"/>
      <c r="FW548" s="95"/>
      <c r="FX548" s="95"/>
      <c r="FY548" s="95"/>
      <c r="FZ548" s="95"/>
      <c r="GA548" s="95"/>
      <c r="GB548" s="95"/>
      <c r="GC548" s="95"/>
      <c r="GD548" s="95"/>
      <c r="GE548" s="95"/>
      <c r="GF548" s="95"/>
      <c r="GG548" s="95"/>
      <c r="GH548" s="95"/>
      <c r="GI548" s="95"/>
      <c r="GJ548" s="95"/>
      <c r="GK548" s="95"/>
      <c r="GL548" s="95"/>
      <c r="GM548" s="95"/>
      <c r="GN548" s="95"/>
      <c r="GO548" s="95"/>
      <c r="GP548" s="95"/>
      <c r="GQ548" s="95"/>
      <c r="GR548" s="95"/>
      <c r="GS548" s="95"/>
      <c r="GT548" s="95"/>
      <c r="GU548" s="95"/>
      <c r="GV548" s="95"/>
      <c r="GW548" s="95"/>
      <c r="GX548" s="95"/>
      <c r="GY548" s="95"/>
      <c r="GZ548" s="95"/>
      <c r="HA548" s="95"/>
      <c r="HB548" s="95"/>
      <c r="HC548" s="95"/>
      <c r="HD548" s="95"/>
      <c r="HE548" s="95"/>
      <c r="HF548" s="95"/>
      <c r="HG548" s="95"/>
      <c r="HH548" s="95"/>
      <c r="HI548" s="95"/>
      <c r="HJ548" s="95"/>
      <c r="HK548" s="95"/>
      <c r="HL548" s="95"/>
      <c r="HM548" s="95"/>
      <c r="HN548" s="95"/>
      <c r="HO548" s="95"/>
      <c r="HP548" s="95"/>
      <c r="HQ548" s="95"/>
      <c r="HR548" s="95"/>
      <c r="HS548" s="95"/>
      <c r="HT548" s="95"/>
      <c r="HU548" s="95"/>
      <c r="HV548" s="95"/>
      <c r="HW548" s="95"/>
      <c r="HX548" s="95"/>
      <c r="HY548" s="95"/>
      <c r="HZ548" s="95"/>
    </row>
    <row r="549" spans="1:234" s="95" customFormat="1" ht="10.5" customHeight="1">
      <c r="A549" s="463" t="s">
        <v>59</v>
      </c>
      <c r="B549" s="465">
        <f>B547+1</f>
        <v>38895</v>
      </c>
      <c r="C549" s="293">
        <f>SUM(D549:J550)</f>
        <v>85</v>
      </c>
      <c r="D549" s="284">
        <v>56</v>
      </c>
      <c r="E549" s="80"/>
      <c r="F549" s="80">
        <v>6</v>
      </c>
      <c r="G549" s="80"/>
      <c r="H549" s="80">
        <v>3</v>
      </c>
      <c r="I549" s="80"/>
      <c r="J549" s="81"/>
      <c r="K549" s="28" t="s">
        <v>98</v>
      </c>
      <c r="L549" s="30">
        <v>8</v>
      </c>
      <c r="M549" s="82" t="s">
        <v>100</v>
      </c>
      <c r="N549" s="83">
        <v>12</v>
      </c>
      <c r="O549" s="211" t="s">
        <v>616</v>
      </c>
      <c r="P549" s="221"/>
      <c r="Q549" s="318">
        <f>SUM(R549:R550,T549:T550)+SUM(S549:S550)*1.5+SUM(U549:U550)/3+SUM(V549:V550)*0.6</f>
        <v>17</v>
      </c>
      <c r="R549" s="70"/>
      <c r="S549" s="70"/>
      <c r="T549" s="29">
        <v>13</v>
      </c>
      <c r="U549" s="29"/>
      <c r="V549" s="30"/>
      <c r="W549" s="28"/>
      <c r="X549" s="83"/>
      <c r="Y549" s="140"/>
      <c r="Z549" s="185"/>
      <c r="AA549" s="34"/>
      <c r="AB549" s="32">
        <v>65</v>
      </c>
      <c r="AC549" s="33"/>
      <c r="AD549" s="33"/>
      <c r="AE549" s="33"/>
      <c r="AF549" s="33"/>
      <c r="AG549" s="33"/>
      <c r="AH549" s="33"/>
      <c r="AI549" s="34"/>
      <c r="AJ549" s="30"/>
      <c r="AK549" s="140">
        <v>50</v>
      </c>
      <c r="AL549" s="185">
        <v>67</v>
      </c>
      <c r="AM549" s="33">
        <v>63</v>
      </c>
      <c r="AN549" s="33">
        <v>65</v>
      </c>
      <c r="AO549" s="34">
        <f>AN549-AK549</f>
        <v>15</v>
      </c>
      <c r="AP549" s="352"/>
      <c r="AQ549" s="491" t="s">
        <v>314</v>
      </c>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59"/>
      <c r="DT549" s="59"/>
      <c r="DU549" s="59"/>
      <c r="DV549" s="59"/>
      <c r="DW549" s="59"/>
      <c r="DX549" s="59"/>
      <c r="DY549" s="59"/>
      <c r="DZ549" s="59"/>
      <c r="EA549" s="59"/>
      <c r="EB549" s="59"/>
      <c r="EC549" s="59"/>
      <c r="ED549" s="59"/>
      <c r="EE549" s="59"/>
      <c r="EF549" s="59"/>
      <c r="EG549" s="59"/>
      <c r="EH549" s="59"/>
      <c r="EI549" s="59"/>
      <c r="EJ549" s="59"/>
      <c r="EK549" s="59"/>
      <c r="EL549" s="59"/>
      <c r="EM549" s="59"/>
      <c r="EN549" s="59"/>
      <c r="EO549" s="59"/>
      <c r="EP549" s="59"/>
      <c r="EQ549" s="59"/>
      <c r="ER549" s="59"/>
      <c r="ES549" s="59"/>
      <c r="ET549" s="59"/>
      <c r="EU549" s="59"/>
      <c r="EV549" s="59"/>
      <c r="EW549" s="59"/>
      <c r="EX549" s="59"/>
      <c r="EY549" s="59"/>
      <c r="EZ549" s="59"/>
      <c r="FA549" s="59"/>
      <c r="FB549" s="59"/>
      <c r="FC549" s="59"/>
      <c r="FD549" s="59"/>
      <c r="FE549" s="59"/>
      <c r="FF549" s="59"/>
      <c r="FG549" s="59"/>
      <c r="FH549" s="59"/>
      <c r="FI549" s="59"/>
      <c r="FJ549" s="59"/>
      <c r="FK549" s="59"/>
      <c r="FL549" s="59"/>
      <c r="FM549" s="59"/>
      <c r="FN549" s="59"/>
      <c r="FO549" s="59"/>
      <c r="FP549" s="59"/>
      <c r="FQ549" s="59"/>
      <c r="FR549" s="59"/>
      <c r="FS549" s="59"/>
      <c r="FT549" s="59"/>
      <c r="FU549" s="59"/>
      <c r="FV549" s="59"/>
      <c r="FW549" s="59"/>
      <c r="FX549" s="59"/>
      <c r="FY549" s="59"/>
      <c r="FZ549" s="59"/>
      <c r="GA549" s="59"/>
      <c r="GB549" s="59"/>
      <c r="GC549" s="59"/>
      <c r="GD549" s="59"/>
      <c r="GE549" s="59"/>
      <c r="GF549" s="59"/>
      <c r="GG549" s="59"/>
      <c r="GH549" s="59"/>
      <c r="GI549" s="59"/>
      <c r="GJ549" s="59"/>
      <c r="GK549" s="59"/>
      <c r="GL549" s="59"/>
      <c r="GM549" s="59"/>
      <c r="GN549" s="59"/>
      <c r="GO549" s="59"/>
      <c r="GP549" s="59"/>
      <c r="GQ549" s="59"/>
      <c r="GR549" s="59"/>
      <c r="GS549" s="59"/>
      <c r="GT549" s="59"/>
      <c r="GU549" s="59"/>
      <c r="GV549" s="59"/>
      <c r="GW549" s="59"/>
      <c r="GX549" s="59"/>
      <c r="GY549" s="59"/>
      <c r="GZ549" s="59"/>
      <c r="HA549" s="59"/>
      <c r="HB549" s="59"/>
      <c r="HC549" s="59"/>
      <c r="HD549" s="59"/>
      <c r="HE549" s="59"/>
      <c r="HF549" s="59"/>
      <c r="HG549" s="59"/>
      <c r="HH549" s="59"/>
      <c r="HI549" s="59"/>
      <c r="HJ549" s="59"/>
      <c r="HK549" s="59"/>
      <c r="HL549" s="59"/>
      <c r="HM549" s="59"/>
      <c r="HN549" s="59"/>
      <c r="HO549" s="59"/>
      <c r="HP549" s="59"/>
      <c r="HQ549" s="59"/>
      <c r="HR549" s="59"/>
      <c r="HS549" s="59"/>
      <c r="HT549" s="59"/>
      <c r="HU549" s="59"/>
      <c r="HV549" s="59"/>
      <c r="HW549" s="59"/>
      <c r="HX549" s="59"/>
      <c r="HY549" s="59"/>
      <c r="HZ549" s="59"/>
    </row>
    <row r="550" spans="1:234" ht="10.5" customHeight="1">
      <c r="A550" s="467"/>
      <c r="B550" s="468"/>
      <c r="C550" s="292"/>
      <c r="D550" s="283">
        <v>20</v>
      </c>
      <c r="E550" s="87"/>
      <c r="F550" s="87"/>
      <c r="G550" s="87"/>
      <c r="H550" s="87"/>
      <c r="I550" s="87"/>
      <c r="J550" s="88"/>
      <c r="K550" s="89" t="s">
        <v>31</v>
      </c>
      <c r="L550" s="90">
        <v>9</v>
      </c>
      <c r="M550" s="91" t="s">
        <v>97</v>
      </c>
      <c r="N550" s="92">
        <v>17</v>
      </c>
      <c r="O550" s="212" t="s">
        <v>207</v>
      </c>
      <c r="P550" s="222"/>
      <c r="Q550" s="319"/>
      <c r="R550" s="93"/>
      <c r="S550" s="93"/>
      <c r="T550" s="94">
        <v>4</v>
      </c>
      <c r="U550" s="94"/>
      <c r="V550" s="90"/>
      <c r="W550" s="89"/>
      <c r="X550" s="92"/>
      <c r="Y550" s="182"/>
      <c r="Z550" s="184"/>
      <c r="AA550" s="306"/>
      <c r="AB550" s="442">
        <v>20</v>
      </c>
      <c r="AC550" s="349"/>
      <c r="AD550" s="349"/>
      <c r="AE550" s="349"/>
      <c r="AF550" s="349"/>
      <c r="AG550" s="349"/>
      <c r="AH550" s="349"/>
      <c r="AI550" s="306"/>
      <c r="AJ550" s="90">
        <v>8</v>
      </c>
      <c r="AK550" s="182"/>
      <c r="AL550" s="184"/>
      <c r="AM550" s="349"/>
      <c r="AN550" s="349"/>
      <c r="AO550" s="306"/>
      <c r="AP550" s="350"/>
      <c r="AQ550" s="490"/>
      <c r="AR550" s="95"/>
      <c r="AS550" s="95"/>
      <c r="AT550" s="95"/>
      <c r="AU550" s="95"/>
      <c r="AV550" s="95"/>
      <c r="AW550" s="95"/>
      <c r="AX550" s="95"/>
      <c r="AY550" s="95"/>
      <c r="AZ550" s="95"/>
      <c r="BA550" s="95"/>
      <c r="BB550" s="95"/>
      <c r="BC550" s="95"/>
      <c r="BD550" s="95"/>
      <c r="BE550" s="95"/>
      <c r="BF550" s="95"/>
      <c r="BG550" s="95"/>
      <c r="BH550" s="95"/>
      <c r="BI550" s="95"/>
      <c r="BJ550" s="95"/>
      <c r="BK550" s="95"/>
      <c r="BL550" s="95"/>
      <c r="BM550" s="95"/>
      <c r="BN550" s="95"/>
      <c r="BO550" s="95"/>
      <c r="BP550" s="95"/>
      <c r="BQ550" s="95"/>
      <c r="BR550" s="95"/>
      <c r="BS550" s="95"/>
      <c r="BT550" s="95"/>
      <c r="BU550" s="95"/>
      <c r="BV550" s="95"/>
      <c r="BW550" s="95"/>
      <c r="BX550" s="95"/>
      <c r="BY550" s="95"/>
      <c r="BZ550" s="95"/>
      <c r="CA550" s="95"/>
      <c r="CB550" s="95"/>
      <c r="CC550" s="95"/>
      <c r="CD550" s="95"/>
      <c r="CE550" s="95"/>
      <c r="CF550" s="95"/>
      <c r="CG550" s="95"/>
      <c r="CH550" s="95"/>
      <c r="CI550" s="95"/>
      <c r="CJ550" s="95"/>
      <c r="CK550" s="95"/>
      <c r="CL550" s="95"/>
      <c r="CM550" s="95"/>
      <c r="CN550" s="95"/>
      <c r="CO550" s="95"/>
      <c r="CP550" s="95"/>
      <c r="CQ550" s="95"/>
      <c r="CR550" s="95"/>
      <c r="CS550" s="95"/>
      <c r="CT550" s="95"/>
      <c r="CU550" s="95"/>
      <c r="CV550" s="95"/>
      <c r="CW550" s="95"/>
      <c r="CX550" s="95"/>
      <c r="CY550" s="95"/>
      <c r="CZ550" s="95"/>
      <c r="DA550" s="95"/>
      <c r="DB550" s="95"/>
      <c r="DC550" s="95"/>
      <c r="DD550" s="95"/>
      <c r="DE550" s="95"/>
      <c r="DF550" s="95"/>
      <c r="DG550" s="95"/>
      <c r="DH550" s="95"/>
      <c r="DI550" s="95"/>
      <c r="DJ550" s="95"/>
      <c r="DK550" s="95"/>
      <c r="DL550" s="95"/>
      <c r="DM550" s="95"/>
      <c r="DN550" s="95"/>
      <c r="DO550" s="95"/>
      <c r="DP550" s="95"/>
      <c r="DQ550" s="95"/>
      <c r="DR550" s="95"/>
      <c r="DS550" s="95"/>
      <c r="DT550" s="95"/>
      <c r="DU550" s="95"/>
      <c r="DV550" s="95"/>
      <c r="DW550" s="95"/>
      <c r="DX550" s="95"/>
      <c r="DY550" s="95"/>
      <c r="DZ550" s="95"/>
      <c r="EA550" s="95"/>
      <c r="EB550" s="95"/>
      <c r="EC550" s="95"/>
      <c r="ED550" s="95"/>
      <c r="EE550" s="95"/>
      <c r="EF550" s="95"/>
      <c r="EG550" s="95"/>
      <c r="EH550" s="95"/>
      <c r="EI550" s="95"/>
      <c r="EJ550" s="95"/>
      <c r="EK550" s="95"/>
      <c r="EL550" s="95"/>
      <c r="EM550" s="95"/>
      <c r="EN550" s="95"/>
      <c r="EO550" s="95"/>
      <c r="EP550" s="95"/>
      <c r="EQ550" s="95"/>
      <c r="ER550" s="95"/>
      <c r="ES550" s="95"/>
      <c r="ET550" s="95"/>
      <c r="EU550" s="95"/>
      <c r="EV550" s="95"/>
      <c r="EW550" s="95"/>
      <c r="EX550" s="95"/>
      <c r="EY550" s="95"/>
      <c r="EZ550" s="95"/>
      <c r="FA550" s="95"/>
      <c r="FB550" s="95"/>
      <c r="FC550" s="95"/>
      <c r="FD550" s="95"/>
      <c r="FE550" s="95"/>
      <c r="FF550" s="95"/>
      <c r="FG550" s="95"/>
      <c r="FH550" s="95"/>
      <c r="FI550" s="95"/>
      <c r="FJ550" s="95"/>
      <c r="FK550" s="95"/>
      <c r="FL550" s="95"/>
      <c r="FM550" s="95"/>
      <c r="FN550" s="95"/>
      <c r="FO550" s="95"/>
      <c r="FP550" s="95"/>
      <c r="FQ550" s="95"/>
      <c r="FR550" s="95"/>
      <c r="FS550" s="95"/>
      <c r="FT550" s="95"/>
      <c r="FU550" s="95"/>
      <c r="FV550" s="95"/>
      <c r="FW550" s="95"/>
      <c r="FX550" s="95"/>
      <c r="FY550" s="95"/>
      <c r="FZ550" s="95"/>
      <c r="GA550" s="95"/>
      <c r="GB550" s="95"/>
      <c r="GC550" s="95"/>
      <c r="GD550" s="95"/>
      <c r="GE550" s="95"/>
      <c r="GF550" s="95"/>
      <c r="GG550" s="95"/>
      <c r="GH550" s="95"/>
      <c r="GI550" s="95"/>
      <c r="GJ550" s="95"/>
      <c r="GK550" s="95"/>
      <c r="GL550" s="95"/>
      <c r="GM550" s="95"/>
      <c r="GN550" s="95"/>
      <c r="GO550" s="95"/>
      <c r="GP550" s="95"/>
      <c r="GQ550" s="95"/>
      <c r="GR550" s="95"/>
      <c r="GS550" s="95"/>
      <c r="GT550" s="95"/>
      <c r="GU550" s="95"/>
      <c r="GV550" s="95"/>
      <c r="GW550" s="95"/>
      <c r="GX550" s="95"/>
      <c r="GY550" s="95"/>
      <c r="GZ550" s="95"/>
      <c r="HA550" s="95"/>
      <c r="HB550" s="95"/>
      <c r="HC550" s="95"/>
      <c r="HD550" s="95"/>
      <c r="HE550" s="95"/>
      <c r="HF550" s="95"/>
      <c r="HG550" s="95"/>
      <c r="HH550" s="95"/>
      <c r="HI550" s="95"/>
      <c r="HJ550" s="95"/>
      <c r="HK550" s="95"/>
      <c r="HL550" s="95"/>
      <c r="HM550" s="95"/>
      <c r="HN550" s="95"/>
      <c r="HO550" s="95"/>
      <c r="HP550" s="95"/>
      <c r="HQ550" s="95"/>
      <c r="HR550" s="95"/>
      <c r="HS550" s="95"/>
      <c r="HT550" s="95"/>
      <c r="HU550" s="95"/>
      <c r="HV550" s="95"/>
      <c r="HW550" s="95"/>
      <c r="HX550" s="95"/>
      <c r="HY550" s="95"/>
      <c r="HZ550" s="95"/>
    </row>
    <row r="551" spans="1:234" s="95" customFormat="1" ht="10.5" customHeight="1">
      <c r="A551" s="463" t="s">
        <v>60</v>
      </c>
      <c r="B551" s="465">
        <f>B549+1</f>
        <v>38896</v>
      </c>
      <c r="C551" s="293">
        <f>SUM(D551:J552)</f>
        <v>125</v>
      </c>
      <c r="D551" s="285">
        <v>125</v>
      </c>
      <c r="E551" s="96"/>
      <c r="F551" s="80"/>
      <c r="G551" s="80"/>
      <c r="H551" s="80"/>
      <c r="I551" s="96"/>
      <c r="J551" s="81"/>
      <c r="K551" s="28" t="s">
        <v>18</v>
      </c>
      <c r="L551" s="99">
        <v>9</v>
      </c>
      <c r="M551" s="82" t="s">
        <v>100</v>
      </c>
      <c r="N551" s="83">
        <v>11</v>
      </c>
      <c r="O551" s="213" t="s">
        <v>141</v>
      </c>
      <c r="P551" s="221"/>
      <c r="Q551" s="318">
        <f>SUM(R551:R552,T551:T552)+SUM(S551:S552)*1.5+SUM(U551:U552)/3+SUM(V551:V552)*0.6</f>
        <v>25.5</v>
      </c>
      <c r="R551" s="70"/>
      <c r="S551" s="70">
        <v>13</v>
      </c>
      <c r="T551" s="29">
        <v>6</v>
      </c>
      <c r="U551" s="29"/>
      <c r="V551" s="30"/>
      <c r="W551" s="28">
        <v>126</v>
      </c>
      <c r="X551" s="83"/>
      <c r="Y551" s="140"/>
      <c r="Z551" s="185"/>
      <c r="AA551" s="34">
        <v>12.3</v>
      </c>
      <c r="AB551" s="32">
        <v>27</v>
      </c>
      <c r="AC551" s="33">
        <v>98</v>
      </c>
      <c r="AD551" s="33"/>
      <c r="AE551" s="33"/>
      <c r="AF551" s="33"/>
      <c r="AG551" s="33"/>
      <c r="AH551" s="33"/>
      <c r="AI551" s="34"/>
      <c r="AJ551" s="30"/>
      <c r="AK551" s="140">
        <v>46</v>
      </c>
      <c r="AL551" s="185">
        <v>64</v>
      </c>
      <c r="AM551" s="33">
        <v>60</v>
      </c>
      <c r="AN551" s="33">
        <v>61</v>
      </c>
      <c r="AO551" s="34">
        <f>AN551-AK551</f>
        <v>15</v>
      </c>
      <c r="AP551" s="352"/>
      <c r="AQ551" s="491" t="s">
        <v>311</v>
      </c>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59"/>
      <c r="EE551" s="59"/>
      <c r="EF551" s="59"/>
      <c r="EG551" s="59"/>
      <c r="EH551" s="59"/>
      <c r="EI551" s="59"/>
      <c r="EJ551" s="59"/>
      <c r="EK551" s="59"/>
      <c r="EL551" s="59"/>
      <c r="EM551" s="59"/>
      <c r="EN551" s="59"/>
      <c r="EO551" s="59"/>
      <c r="EP551" s="59"/>
      <c r="EQ551" s="59"/>
      <c r="ER551" s="59"/>
      <c r="ES551" s="59"/>
      <c r="ET551" s="59"/>
      <c r="EU551" s="59"/>
      <c r="EV551" s="59"/>
      <c r="EW551" s="59"/>
      <c r="EX551" s="59"/>
      <c r="EY551" s="59"/>
      <c r="EZ551" s="59"/>
      <c r="FA551" s="59"/>
      <c r="FB551" s="59"/>
      <c r="FC551" s="59"/>
      <c r="FD551" s="59"/>
      <c r="FE551" s="59"/>
      <c r="FF551" s="59"/>
      <c r="FG551" s="59"/>
      <c r="FH551" s="59"/>
      <c r="FI551" s="59"/>
      <c r="FJ551" s="59"/>
      <c r="FK551" s="59"/>
      <c r="FL551" s="59"/>
      <c r="FM551" s="59"/>
      <c r="FN551" s="59"/>
      <c r="FO551" s="59"/>
      <c r="FP551" s="59"/>
      <c r="FQ551" s="59"/>
      <c r="FR551" s="59"/>
      <c r="FS551" s="59"/>
      <c r="FT551" s="59"/>
      <c r="FU551" s="59"/>
      <c r="FV551" s="59"/>
      <c r="FW551" s="59"/>
      <c r="FX551" s="59"/>
      <c r="FY551" s="59"/>
      <c r="FZ551" s="59"/>
      <c r="GA551" s="59"/>
      <c r="GB551" s="59"/>
      <c r="GC551" s="59"/>
      <c r="GD551" s="59"/>
      <c r="GE551" s="59"/>
      <c r="GF551" s="59"/>
      <c r="GG551" s="59"/>
      <c r="GH551" s="59"/>
      <c r="GI551" s="59"/>
      <c r="GJ551" s="59"/>
      <c r="GK551" s="59"/>
      <c r="GL551" s="59"/>
      <c r="GM551" s="59"/>
      <c r="GN551" s="59"/>
      <c r="GO551" s="59"/>
      <c r="GP551" s="59"/>
      <c r="GQ551" s="59"/>
      <c r="GR551" s="59"/>
      <c r="GS551" s="59"/>
      <c r="GT551" s="59"/>
      <c r="GU551" s="59"/>
      <c r="GV551" s="59"/>
      <c r="GW551" s="59"/>
      <c r="GX551" s="59"/>
      <c r="GY551" s="59"/>
      <c r="GZ551" s="59"/>
      <c r="HA551" s="59"/>
      <c r="HB551" s="59"/>
      <c r="HC551" s="59"/>
      <c r="HD551" s="59"/>
      <c r="HE551" s="59"/>
      <c r="HF551" s="59"/>
      <c r="HG551" s="59"/>
      <c r="HH551" s="59"/>
      <c r="HI551" s="59"/>
      <c r="HJ551" s="59"/>
      <c r="HK551" s="59"/>
      <c r="HL551" s="59"/>
      <c r="HM551" s="59"/>
      <c r="HN551" s="59"/>
      <c r="HO551" s="59"/>
      <c r="HP551" s="59"/>
      <c r="HQ551" s="59"/>
      <c r="HR551" s="59"/>
      <c r="HS551" s="59"/>
      <c r="HT551" s="59"/>
      <c r="HU551" s="59"/>
      <c r="HV551" s="59"/>
      <c r="HW551" s="59"/>
      <c r="HX551" s="59"/>
      <c r="HY551" s="59"/>
      <c r="HZ551" s="59"/>
    </row>
    <row r="552" spans="1:234" ht="10.5" customHeight="1">
      <c r="A552" s="467"/>
      <c r="B552" s="468"/>
      <c r="C552" s="294"/>
      <c r="D552" s="283"/>
      <c r="E552" s="87"/>
      <c r="F552" s="87"/>
      <c r="G552" s="87"/>
      <c r="H552" s="87"/>
      <c r="I552" s="87"/>
      <c r="J552" s="88"/>
      <c r="K552" s="89"/>
      <c r="L552" s="90"/>
      <c r="M552" s="91"/>
      <c r="N552" s="92"/>
      <c r="O552" s="212"/>
      <c r="P552" s="280" t="s">
        <v>8</v>
      </c>
      <c r="Q552" s="319"/>
      <c r="R552" s="93"/>
      <c r="S552" s="93"/>
      <c r="T552" s="94"/>
      <c r="U552" s="94"/>
      <c r="V552" s="90"/>
      <c r="W552" s="89"/>
      <c r="X552" s="92"/>
      <c r="Y552" s="182"/>
      <c r="Z552" s="184"/>
      <c r="AA552" s="306"/>
      <c r="AB552" s="442"/>
      <c r="AC552" s="349"/>
      <c r="AD552" s="349"/>
      <c r="AE552" s="349"/>
      <c r="AF552" s="349"/>
      <c r="AG552" s="349"/>
      <c r="AH552" s="349"/>
      <c r="AI552" s="306"/>
      <c r="AJ552" s="90">
        <v>7</v>
      </c>
      <c r="AK552" s="182"/>
      <c r="AL552" s="184"/>
      <c r="AM552" s="349"/>
      <c r="AN552" s="349"/>
      <c r="AO552" s="306"/>
      <c r="AP552" s="350"/>
      <c r="AQ552" s="490"/>
      <c r="AR552" s="95"/>
      <c r="AS552" s="95"/>
      <c r="AT552" s="95"/>
      <c r="AU552" s="95"/>
      <c r="AV552" s="95"/>
      <c r="AW552" s="95"/>
      <c r="AX552" s="95"/>
      <c r="AY552" s="95"/>
      <c r="AZ552" s="95"/>
      <c r="BA552" s="95"/>
      <c r="BB552" s="95"/>
      <c r="BC552" s="95"/>
      <c r="BD552" s="95"/>
      <c r="BE552" s="95"/>
      <c r="BF552" s="95"/>
      <c r="BG552" s="95"/>
      <c r="BH552" s="95"/>
      <c r="BI552" s="95"/>
      <c r="BJ552" s="95"/>
      <c r="BK552" s="95"/>
      <c r="BL552" s="95"/>
      <c r="BM552" s="95"/>
      <c r="BN552" s="95"/>
      <c r="BO552" s="95"/>
      <c r="BP552" s="95"/>
      <c r="BQ552" s="95"/>
      <c r="BR552" s="95"/>
      <c r="BS552" s="95"/>
      <c r="BT552" s="95"/>
      <c r="BU552" s="95"/>
      <c r="BV552" s="95"/>
      <c r="BW552" s="95"/>
      <c r="BX552" s="95"/>
      <c r="BY552" s="95"/>
      <c r="BZ552" s="95"/>
      <c r="CA552" s="95"/>
      <c r="CB552" s="95"/>
      <c r="CC552" s="95"/>
      <c r="CD552" s="95"/>
      <c r="CE552" s="95"/>
      <c r="CF552" s="95"/>
      <c r="CG552" s="95"/>
      <c r="CH552" s="95"/>
      <c r="CI552" s="95"/>
      <c r="CJ552" s="95"/>
      <c r="CK552" s="95"/>
      <c r="CL552" s="95"/>
      <c r="CM552" s="95"/>
      <c r="CN552" s="95"/>
      <c r="CO552" s="95"/>
      <c r="CP552" s="95"/>
      <c r="CQ552" s="95"/>
      <c r="CR552" s="95"/>
      <c r="CS552" s="95"/>
      <c r="CT552" s="95"/>
      <c r="CU552" s="95"/>
      <c r="CV552" s="95"/>
      <c r="CW552" s="95"/>
      <c r="CX552" s="95"/>
      <c r="CY552" s="95"/>
      <c r="CZ552" s="95"/>
      <c r="DA552" s="95"/>
      <c r="DB552" s="95"/>
      <c r="DC552" s="95"/>
      <c r="DD552" s="95"/>
      <c r="DE552" s="95"/>
      <c r="DF552" s="95"/>
      <c r="DG552" s="95"/>
      <c r="DH552" s="95"/>
      <c r="DI552" s="95"/>
      <c r="DJ552" s="95"/>
      <c r="DK552" s="95"/>
      <c r="DL552" s="95"/>
      <c r="DM552" s="95"/>
      <c r="DN552" s="95"/>
      <c r="DO552" s="95"/>
      <c r="DP552" s="95"/>
      <c r="DQ552" s="95"/>
      <c r="DR552" s="95"/>
      <c r="DS552" s="95"/>
      <c r="DT552" s="95"/>
      <c r="DU552" s="95"/>
      <c r="DV552" s="95"/>
      <c r="DW552" s="95"/>
      <c r="DX552" s="95"/>
      <c r="DY552" s="95"/>
      <c r="DZ552" s="95"/>
      <c r="EA552" s="95"/>
      <c r="EB552" s="95"/>
      <c r="EC552" s="95"/>
      <c r="ED552" s="95"/>
      <c r="EE552" s="95"/>
      <c r="EF552" s="95"/>
      <c r="EG552" s="95"/>
      <c r="EH552" s="95"/>
      <c r="EI552" s="95"/>
      <c r="EJ552" s="95"/>
      <c r="EK552" s="95"/>
      <c r="EL552" s="95"/>
      <c r="EM552" s="95"/>
      <c r="EN552" s="95"/>
      <c r="EO552" s="95"/>
      <c r="EP552" s="95"/>
      <c r="EQ552" s="95"/>
      <c r="ER552" s="95"/>
      <c r="ES552" s="95"/>
      <c r="ET552" s="95"/>
      <c r="EU552" s="95"/>
      <c r="EV552" s="95"/>
      <c r="EW552" s="95"/>
      <c r="EX552" s="95"/>
      <c r="EY552" s="95"/>
      <c r="EZ552" s="95"/>
      <c r="FA552" s="95"/>
      <c r="FB552" s="95"/>
      <c r="FC552" s="95"/>
      <c r="FD552" s="95"/>
      <c r="FE552" s="95"/>
      <c r="FF552" s="95"/>
      <c r="FG552" s="95"/>
      <c r="FH552" s="95"/>
      <c r="FI552" s="95"/>
      <c r="FJ552" s="95"/>
      <c r="FK552" s="95"/>
      <c r="FL552" s="95"/>
      <c r="FM552" s="95"/>
      <c r="FN552" s="95"/>
      <c r="FO552" s="95"/>
      <c r="FP552" s="95"/>
      <c r="FQ552" s="95"/>
      <c r="FR552" s="95"/>
      <c r="FS552" s="95"/>
      <c r="FT552" s="95"/>
      <c r="FU552" s="95"/>
      <c r="FV552" s="95"/>
      <c r="FW552" s="95"/>
      <c r="FX552" s="95"/>
      <c r="FY552" s="95"/>
      <c r="FZ552" s="95"/>
      <c r="GA552" s="95"/>
      <c r="GB552" s="95"/>
      <c r="GC552" s="95"/>
      <c r="GD552" s="95"/>
      <c r="GE552" s="95"/>
      <c r="GF552" s="95"/>
      <c r="GG552" s="95"/>
      <c r="GH552" s="95"/>
      <c r="GI552" s="95"/>
      <c r="GJ552" s="95"/>
      <c r="GK552" s="95"/>
      <c r="GL552" s="95"/>
      <c r="GM552" s="95"/>
      <c r="GN552" s="95"/>
      <c r="GO552" s="95"/>
      <c r="GP552" s="95"/>
      <c r="GQ552" s="95"/>
      <c r="GR552" s="95"/>
      <c r="GS552" s="95"/>
      <c r="GT552" s="95"/>
      <c r="GU552" s="95"/>
      <c r="GV552" s="95"/>
      <c r="GW552" s="95"/>
      <c r="GX552" s="95"/>
      <c r="GY552" s="95"/>
      <c r="GZ552" s="95"/>
      <c r="HA552" s="95"/>
      <c r="HB552" s="95"/>
      <c r="HC552" s="95"/>
      <c r="HD552" s="95"/>
      <c r="HE552" s="95"/>
      <c r="HF552" s="95"/>
      <c r="HG552" s="95"/>
      <c r="HH552" s="95"/>
      <c r="HI552" s="95"/>
      <c r="HJ552" s="95"/>
      <c r="HK552" s="95"/>
      <c r="HL552" s="95"/>
      <c r="HM552" s="95"/>
      <c r="HN552" s="95"/>
      <c r="HO552" s="95"/>
      <c r="HP552" s="95"/>
      <c r="HQ552" s="95"/>
      <c r="HR552" s="95"/>
      <c r="HS552" s="95"/>
      <c r="HT552" s="95"/>
      <c r="HU552" s="95"/>
      <c r="HV552" s="95"/>
      <c r="HW552" s="95"/>
      <c r="HX552" s="95"/>
      <c r="HY552" s="95"/>
      <c r="HZ552" s="95"/>
    </row>
    <row r="553" spans="1:234" s="95" customFormat="1" ht="10.5" customHeight="1">
      <c r="A553" s="463" t="s">
        <v>61</v>
      </c>
      <c r="B553" s="465">
        <f>B551+1</f>
        <v>38897</v>
      </c>
      <c r="C553" s="293">
        <f>SUM(D553:J554)</f>
        <v>0</v>
      </c>
      <c r="D553" s="285"/>
      <c r="E553" s="96"/>
      <c r="F553" s="80"/>
      <c r="G553" s="80"/>
      <c r="H553" s="80"/>
      <c r="I553" s="96"/>
      <c r="J553" s="81"/>
      <c r="K553" s="28"/>
      <c r="L553" s="99"/>
      <c r="M553" s="82"/>
      <c r="N553" s="83"/>
      <c r="O553" s="213"/>
      <c r="P553" s="84" t="s">
        <v>8</v>
      </c>
      <c r="Q553" s="318"/>
      <c r="R553" s="70"/>
      <c r="S553" s="70"/>
      <c r="T553" s="29"/>
      <c r="U553" s="29"/>
      <c r="V553" s="30"/>
      <c r="W553" s="28"/>
      <c r="X553" s="83"/>
      <c r="Y553" s="140"/>
      <c r="Z553" s="185"/>
      <c r="AA553" s="34"/>
      <c r="AB553" s="32"/>
      <c r="AC553" s="33"/>
      <c r="AD553" s="33"/>
      <c r="AE553" s="33"/>
      <c r="AF553" s="33"/>
      <c r="AG553" s="33"/>
      <c r="AH553" s="33"/>
      <c r="AI553" s="34"/>
      <c r="AJ553" s="30"/>
      <c r="AK553" s="140">
        <v>48</v>
      </c>
      <c r="AL553" s="185">
        <v>63</v>
      </c>
      <c r="AM553" s="33">
        <v>64</v>
      </c>
      <c r="AN553" s="33">
        <v>63</v>
      </c>
      <c r="AO553" s="34">
        <f>AN553-AK553</f>
        <v>15</v>
      </c>
      <c r="AP553" s="352"/>
      <c r="AQ553" s="491" t="s">
        <v>147</v>
      </c>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59"/>
      <c r="EE553" s="59"/>
      <c r="EF553" s="59"/>
      <c r="EG553" s="59"/>
      <c r="EH553" s="59"/>
      <c r="EI553" s="59"/>
      <c r="EJ553" s="59"/>
      <c r="EK553" s="59"/>
      <c r="EL553" s="59"/>
      <c r="EM553" s="59"/>
      <c r="EN553" s="59"/>
      <c r="EO553" s="59"/>
      <c r="EP553" s="59"/>
      <c r="EQ553" s="59"/>
      <c r="ER553" s="59"/>
      <c r="ES553" s="59"/>
      <c r="ET553" s="59"/>
      <c r="EU553" s="59"/>
      <c r="EV553" s="59"/>
      <c r="EW553" s="59"/>
      <c r="EX553" s="59"/>
      <c r="EY553" s="59"/>
      <c r="EZ553" s="59"/>
      <c r="FA553" s="59"/>
      <c r="FB553" s="59"/>
      <c r="FC553" s="59"/>
      <c r="FD553" s="59"/>
      <c r="FE553" s="59"/>
      <c r="FF553" s="59"/>
      <c r="FG553" s="59"/>
      <c r="FH553" s="59"/>
      <c r="FI553" s="59"/>
      <c r="FJ553" s="59"/>
      <c r="FK553" s="59"/>
      <c r="FL553" s="59"/>
      <c r="FM553" s="59"/>
      <c r="FN553" s="59"/>
      <c r="FO553" s="59"/>
      <c r="FP553" s="59"/>
      <c r="FQ553" s="59"/>
      <c r="FR553" s="59"/>
      <c r="FS553" s="59"/>
      <c r="FT553" s="59"/>
      <c r="FU553" s="59"/>
      <c r="FV553" s="59"/>
      <c r="FW553" s="59"/>
      <c r="FX553" s="59"/>
      <c r="FY553" s="59"/>
      <c r="FZ553" s="59"/>
      <c r="GA553" s="59"/>
      <c r="GB553" s="59"/>
      <c r="GC553" s="59"/>
      <c r="GD553" s="59"/>
      <c r="GE553" s="59"/>
      <c r="GF553" s="59"/>
      <c r="GG553" s="59"/>
      <c r="GH553" s="59"/>
      <c r="GI553" s="59"/>
      <c r="GJ553" s="59"/>
      <c r="GK553" s="59"/>
      <c r="GL553" s="59"/>
      <c r="GM553" s="59"/>
      <c r="GN553" s="59"/>
      <c r="GO553" s="59"/>
      <c r="GP553" s="59"/>
      <c r="GQ553" s="59"/>
      <c r="GR553" s="59"/>
      <c r="GS553" s="59"/>
      <c r="GT553" s="59"/>
      <c r="GU553" s="59"/>
      <c r="GV553" s="59"/>
      <c r="GW553" s="59"/>
      <c r="GX553" s="59"/>
      <c r="GY553" s="59"/>
      <c r="GZ553" s="59"/>
      <c r="HA553" s="59"/>
      <c r="HB553" s="59"/>
      <c r="HC553" s="59"/>
      <c r="HD553" s="59"/>
      <c r="HE553" s="59"/>
      <c r="HF553" s="59"/>
      <c r="HG553" s="59"/>
      <c r="HH553" s="59"/>
      <c r="HI553" s="59"/>
      <c r="HJ553" s="59"/>
      <c r="HK553" s="59"/>
      <c r="HL553" s="59"/>
      <c r="HM553" s="59"/>
      <c r="HN553" s="59"/>
      <c r="HO553" s="59"/>
      <c r="HP553" s="59"/>
      <c r="HQ553" s="59"/>
      <c r="HR553" s="59"/>
      <c r="HS553" s="59"/>
      <c r="HT553" s="59"/>
      <c r="HU553" s="59"/>
      <c r="HV553" s="59"/>
      <c r="HW553" s="59"/>
      <c r="HX553" s="59"/>
      <c r="HY553" s="59"/>
      <c r="HZ553" s="59"/>
    </row>
    <row r="554" spans="1:234" ht="10.5" customHeight="1">
      <c r="A554" s="467"/>
      <c r="B554" s="468"/>
      <c r="C554" s="294"/>
      <c r="D554" s="286"/>
      <c r="E554" s="97"/>
      <c r="F554" s="87"/>
      <c r="G554" s="87"/>
      <c r="H554" s="87"/>
      <c r="I554" s="97"/>
      <c r="J554" s="88"/>
      <c r="K554" s="89"/>
      <c r="L554" s="101"/>
      <c r="M554" s="91"/>
      <c r="N554" s="92"/>
      <c r="O554" s="212"/>
      <c r="P554" s="280" t="s">
        <v>8</v>
      </c>
      <c r="Q554" s="319"/>
      <c r="R554" s="93"/>
      <c r="S554" s="93"/>
      <c r="T554" s="94"/>
      <c r="U554" s="94"/>
      <c r="V554" s="90"/>
      <c r="W554" s="89"/>
      <c r="X554" s="92"/>
      <c r="Y554" s="182"/>
      <c r="Z554" s="184"/>
      <c r="AA554" s="306"/>
      <c r="AB554" s="442"/>
      <c r="AC554" s="349"/>
      <c r="AD554" s="349"/>
      <c r="AE554" s="349"/>
      <c r="AF554" s="349"/>
      <c r="AG554" s="349"/>
      <c r="AH554" s="349"/>
      <c r="AI554" s="306"/>
      <c r="AJ554" s="90">
        <v>6</v>
      </c>
      <c r="AK554" s="182"/>
      <c r="AL554" s="184"/>
      <c r="AM554" s="349"/>
      <c r="AN554" s="349"/>
      <c r="AO554" s="306"/>
      <c r="AP554" s="350"/>
      <c r="AQ554" s="490"/>
      <c r="AR554" s="95"/>
      <c r="AS554" s="95"/>
      <c r="AT554" s="95"/>
      <c r="AU554" s="95"/>
      <c r="AV554" s="95"/>
      <c r="AW554" s="95"/>
      <c r="AX554" s="95"/>
      <c r="AY554" s="95"/>
      <c r="AZ554" s="95"/>
      <c r="BA554" s="95"/>
      <c r="BB554" s="95"/>
      <c r="BC554" s="95"/>
      <c r="BD554" s="95"/>
      <c r="BE554" s="95"/>
      <c r="BF554" s="95"/>
      <c r="BG554" s="95"/>
      <c r="BH554" s="95"/>
      <c r="BI554" s="95"/>
      <c r="BJ554" s="95"/>
      <c r="BK554" s="95"/>
      <c r="BL554" s="95"/>
      <c r="BM554" s="95"/>
      <c r="BN554" s="95"/>
      <c r="BO554" s="95"/>
      <c r="BP554" s="95"/>
      <c r="BQ554" s="95"/>
      <c r="BR554" s="95"/>
      <c r="BS554" s="95"/>
      <c r="BT554" s="95"/>
      <c r="BU554" s="95"/>
      <c r="BV554" s="95"/>
      <c r="BW554" s="95"/>
      <c r="BX554" s="95"/>
      <c r="BY554" s="95"/>
      <c r="BZ554" s="95"/>
      <c r="CA554" s="95"/>
      <c r="CB554" s="95"/>
      <c r="CC554" s="95"/>
      <c r="CD554" s="95"/>
      <c r="CE554" s="95"/>
      <c r="CF554" s="95"/>
      <c r="CG554" s="95"/>
      <c r="CH554" s="95"/>
      <c r="CI554" s="95"/>
      <c r="CJ554" s="95"/>
      <c r="CK554" s="95"/>
      <c r="CL554" s="95"/>
      <c r="CM554" s="95"/>
      <c r="CN554" s="95"/>
      <c r="CO554" s="95"/>
      <c r="CP554" s="95"/>
      <c r="CQ554" s="95"/>
      <c r="CR554" s="95"/>
      <c r="CS554" s="95"/>
      <c r="CT554" s="95"/>
      <c r="CU554" s="95"/>
      <c r="CV554" s="95"/>
      <c r="CW554" s="95"/>
      <c r="CX554" s="95"/>
      <c r="CY554" s="95"/>
      <c r="CZ554" s="95"/>
      <c r="DA554" s="95"/>
      <c r="DB554" s="95"/>
      <c r="DC554" s="95"/>
      <c r="DD554" s="95"/>
      <c r="DE554" s="95"/>
      <c r="DF554" s="95"/>
      <c r="DG554" s="95"/>
      <c r="DH554" s="95"/>
      <c r="DI554" s="95"/>
      <c r="DJ554" s="95"/>
      <c r="DK554" s="95"/>
      <c r="DL554" s="95"/>
      <c r="DM554" s="95"/>
      <c r="DN554" s="95"/>
      <c r="DO554" s="95"/>
      <c r="DP554" s="95"/>
      <c r="DQ554" s="95"/>
      <c r="DR554" s="95"/>
      <c r="DS554" s="95"/>
      <c r="DT554" s="95"/>
      <c r="DU554" s="95"/>
      <c r="DV554" s="95"/>
      <c r="DW554" s="95"/>
      <c r="DX554" s="95"/>
      <c r="DY554" s="95"/>
      <c r="DZ554" s="95"/>
      <c r="EA554" s="95"/>
      <c r="EB554" s="95"/>
      <c r="EC554" s="95"/>
      <c r="ED554" s="95"/>
      <c r="EE554" s="95"/>
      <c r="EF554" s="95"/>
      <c r="EG554" s="95"/>
      <c r="EH554" s="95"/>
      <c r="EI554" s="95"/>
      <c r="EJ554" s="95"/>
      <c r="EK554" s="95"/>
      <c r="EL554" s="95"/>
      <c r="EM554" s="95"/>
      <c r="EN554" s="95"/>
      <c r="EO554" s="95"/>
      <c r="EP554" s="95"/>
      <c r="EQ554" s="95"/>
      <c r="ER554" s="95"/>
      <c r="ES554" s="95"/>
      <c r="ET554" s="95"/>
      <c r="EU554" s="95"/>
      <c r="EV554" s="95"/>
      <c r="EW554" s="95"/>
      <c r="EX554" s="95"/>
      <c r="EY554" s="95"/>
      <c r="EZ554" s="95"/>
      <c r="FA554" s="95"/>
      <c r="FB554" s="95"/>
      <c r="FC554" s="95"/>
      <c r="FD554" s="95"/>
      <c r="FE554" s="95"/>
      <c r="FF554" s="95"/>
      <c r="FG554" s="95"/>
      <c r="FH554" s="95"/>
      <c r="FI554" s="95"/>
      <c r="FJ554" s="95"/>
      <c r="FK554" s="95"/>
      <c r="FL554" s="95"/>
      <c r="FM554" s="95"/>
      <c r="FN554" s="95"/>
      <c r="FO554" s="95"/>
      <c r="FP554" s="95"/>
      <c r="FQ554" s="95"/>
      <c r="FR554" s="95"/>
      <c r="FS554" s="95"/>
      <c r="FT554" s="95"/>
      <c r="FU554" s="95"/>
      <c r="FV554" s="95"/>
      <c r="FW554" s="95"/>
      <c r="FX554" s="95"/>
      <c r="FY554" s="95"/>
      <c r="FZ554" s="95"/>
      <c r="GA554" s="95"/>
      <c r="GB554" s="95"/>
      <c r="GC554" s="95"/>
      <c r="GD554" s="95"/>
      <c r="GE554" s="95"/>
      <c r="GF554" s="95"/>
      <c r="GG554" s="95"/>
      <c r="GH554" s="95"/>
      <c r="GI554" s="95"/>
      <c r="GJ554" s="95"/>
      <c r="GK554" s="95"/>
      <c r="GL554" s="95"/>
      <c r="GM554" s="95"/>
      <c r="GN554" s="95"/>
      <c r="GO554" s="95"/>
      <c r="GP554" s="95"/>
      <c r="GQ554" s="95"/>
      <c r="GR554" s="95"/>
      <c r="GS554" s="95"/>
      <c r="GT554" s="95"/>
      <c r="GU554" s="95"/>
      <c r="GV554" s="95"/>
      <c r="GW554" s="95"/>
      <c r="GX554" s="95"/>
      <c r="GY554" s="95"/>
      <c r="GZ554" s="95"/>
      <c r="HA554" s="95"/>
      <c r="HB554" s="95"/>
      <c r="HC554" s="95"/>
      <c r="HD554" s="95"/>
      <c r="HE554" s="95"/>
      <c r="HF554" s="95"/>
      <c r="HG554" s="95"/>
      <c r="HH554" s="95"/>
      <c r="HI554" s="95"/>
      <c r="HJ554" s="95"/>
      <c r="HK554" s="95"/>
      <c r="HL554" s="95"/>
      <c r="HM554" s="95"/>
      <c r="HN554" s="95"/>
      <c r="HO554" s="95"/>
      <c r="HP554" s="95"/>
      <c r="HQ554" s="95"/>
      <c r="HR554" s="95"/>
      <c r="HS554" s="95"/>
      <c r="HT554" s="95"/>
      <c r="HU554" s="95"/>
      <c r="HV554" s="95"/>
      <c r="HW554" s="95"/>
      <c r="HX554" s="95"/>
      <c r="HY554" s="95"/>
      <c r="HZ554" s="95"/>
    </row>
    <row r="555" spans="1:234" s="95" customFormat="1" ht="10.5" customHeight="1">
      <c r="A555" s="463" t="s">
        <v>62</v>
      </c>
      <c r="B555" s="465">
        <f>B553+1</f>
        <v>38898</v>
      </c>
      <c r="C555" s="293">
        <f>SUM(D555:J556)</f>
        <v>20</v>
      </c>
      <c r="D555" s="285"/>
      <c r="E555" s="96"/>
      <c r="F555" s="80"/>
      <c r="G555" s="80"/>
      <c r="H555" s="80"/>
      <c r="I555" s="80"/>
      <c r="J555" s="98"/>
      <c r="K555" s="28"/>
      <c r="L555" s="30"/>
      <c r="M555" s="82"/>
      <c r="N555" s="83"/>
      <c r="O555" s="211"/>
      <c r="P555" s="84" t="s">
        <v>8</v>
      </c>
      <c r="Q555" s="318">
        <f>SUM(R555:R556,T555:T556)+SUM(S555:S556)*1.5+SUM(U555:U556)/3+SUM(V555:V556)*0.6</f>
        <v>3</v>
      </c>
      <c r="R555" s="70"/>
      <c r="S555" s="70"/>
      <c r="T555" s="29"/>
      <c r="U555" s="29"/>
      <c r="V555" s="30"/>
      <c r="W555" s="28"/>
      <c r="X555" s="83"/>
      <c r="Y555" s="180"/>
      <c r="Z555" s="307"/>
      <c r="AA555" s="54"/>
      <c r="AB555" s="38"/>
      <c r="AC555" s="37"/>
      <c r="AD555" s="37"/>
      <c r="AE555" s="37"/>
      <c r="AF555" s="37"/>
      <c r="AG555" s="37"/>
      <c r="AH555" s="37"/>
      <c r="AI555" s="54"/>
      <c r="AJ555" s="30"/>
      <c r="AK555" s="180" t="s">
        <v>99</v>
      </c>
      <c r="AL555" s="185"/>
      <c r="AM555" s="33"/>
      <c r="AN555" s="33"/>
      <c r="AO555" s="34"/>
      <c r="AP555" s="352"/>
      <c r="AQ555" s="491" t="s">
        <v>9</v>
      </c>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c r="DL555" s="59"/>
      <c r="DM555" s="59"/>
      <c r="DN555" s="59"/>
      <c r="DO555" s="59"/>
      <c r="DP555" s="59"/>
      <c r="DQ555" s="59"/>
      <c r="DR555" s="59"/>
      <c r="DS555" s="59"/>
      <c r="DT555" s="59"/>
      <c r="DU555" s="59"/>
      <c r="DV555" s="59"/>
      <c r="DW555" s="59"/>
      <c r="DX555" s="59"/>
      <c r="DY555" s="59"/>
      <c r="DZ555" s="59"/>
      <c r="EA555" s="59"/>
      <c r="EB555" s="59"/>
      <c r="EC555" s="59"/>
      <c r="ED555" s="59"/>
      <c r="EE555" s="59"/>
      <c r="EF555" s="59"/>
      <c r="EG555" s="59"/>
      <c r="EH555" s="59"/>
      <c r="EI555" s="59"/>
      <c r="EJ555" s="59"/>
      <c r="EK555" s="59"/>
      <c r="EL555" s="59"/>
      <c r="EM555" s="59"/>
      <c r="EN555" s="59"/>
      <c r="EO555" s="59"/>
      <c r="EP555" s="59"/>
      <c r="EQ555" s="59"/>
      <c r="ER555" s="59"/>
      <c r="ES555" s="59"/>
      <c r="ET555" s="59"/>
      <c r="EU555" s="59"/>
      <c r="EV555" s="59"/>
      <c r="EW555" s="59"/>
      <c r="EX555" s="59"/>
      <c r="EY555" s="59"/>
      <c r="EZ555" s="59"/>
      <c r="FA555" s="59"/>
      <c r="FB555" s="59"/>
      <c r="FC555" s="59"/>
      <c r="FD555" s="59"/>
      <c r="FE555" s="59"/>
      <c r="FF555" s="59"/>
      <c r="FG555" s="59"/>
      <c r="FH555" s="59"/>
      <c r="FI555" s="59"/>
      <c r="FJ555" s="59"/>
      <c r="FK555" s="59"/>
      <c r="FL555" s="59"/>
      <c r="FM555" s="59"/>
      <c r="FN555" s="59"/>
      <c r="FO555" s="59"/>
      <c r="FP555" s="59"/>
      <c r="FQ555" s="59"/>
      <c r="FR555" s="59"/>
      <c r="FS555" s="59"/>
      <c r="FT555" s="59"/>
      <c r="FU555" s="59"/>
      <c r="FV555" s="59"/>
      <c r="FW555" s="59"/>
      <c r="FX555" s="59"/>
      <c r="FY555" s="59"/>
      <c r="FZ555" s="59"/>
      <c r="GA555" s="59"/>
      <c r="GB555" s="59"/>
      <c r="GC555" s="59"/>
      <c r="GD555" s="59"/>
      <c r="GE555" s="59"/>
      <c r="GF555" s="59"/>
      <c r="GG555" s="59"/>
      <c r="GH555" s="59"/>
      <c r="GI555" s="59"/>
      <c r="GJ555" s="59"/>
      <c r="GK555" s="59"/>
      <c r="GL555" s="59"/>
      <c r="GM555" s="59"/>
      <c r="GN555" s="59"/>
      <c r="GO555" s="59"/>
      <c r="GP555" s="59"/>
      <c r="GQ555" s="59"/>
      <c r="GR555" s="59"/>
      <c r="GS555" s="59"/>
      <c r="GT555" s="59"/>
      <c r="GU555" s="59"/>
      <c r="GV555" s="59"/>
      <c r="GW555" s="59"/>
      <c r="GX555" s="59"/>
      <c r="GY555" s="59"/>
      <c r="GZ555" s="59"/>
      <c r="HA555" s="59"/>
      <c r="HB555" s="59"/>
      <c r="HC555" s="59"/>
      <c r="HD555" s="59"/>
      <c r="HE555" s="59"/>
      <c r="HF555" s="59"/>
      <c r="HG555" s="59"/>
      <c r="HH555" s="59"/>
      <c r="HI555" s="59"/>
      <c r="HJ555" s="59"/>
      <c r="HK555" s="59"/>
      <c r="HL555" s="59"/>
      <c r="HM555" s="59"/>
      <c r="HN555" s="59"/>
      <c r="HO555" s="59"/>
      <c r="HP555" s="59"/>
      <c r="HQ555" s="59"/>
      <c r="HR555" s="59"/>
      <c r="HS555" s="59"/>
      <c r="HT555" s="59"/>
      <c r="HU555" s="59"/>
      <c r="HV555" s="59"/>
      <c r="HW555" s="59"/>
      <c r="HX555" s="59"/>
      <c r="HY555" s="59"/>
      <c r="HZ555" s="59"/>
    </row>
    <row r="556" spans="1:234" ht="10.5" customHeight="1">
      <c r="A556" s="467"/>
      <c r="B556" s="468"/>
      <c r="C556" s="294"/>
      <c r="D556" s="286">
        <v>20</v>
      </c>
      <c r="E556" s="97"/>
      <c r="F556" s="87"/>
      <c r="G556" s="87"/>
      <c r="H556" s="87"/>
      <c r="I556" s="87"/>
      <c r="J556" s="100"/>
      <c r="K556" s="89" t="s">
        <v>98</v>
      </c>
      <c r="L556" s="90">
        <v>9</v>
      </c>
      <c r="M556" s="91" t="s">
        <v>70</v>
      </c>
      <c r="N556" s="92">
        <v>22</v>
      </c>
      <c r="O556" s="212" t="s">
        <v>207</v>
      </c>
      <c r="P556" s="222"/>
      <c r="Q556" s="319"/>
      <c r="R556" s="93"/>
      <c r="S556" s="93"/>
      <c r="T556" s="94">
        <v>3</v>
      </c>
      <c r="U556" s="94"/>
      <c r="V556" s="90"/>
      <c r="W556" s="89"/>
      <c r="X556" s="92"/>
      <c r="Y556" s="182"/>
      <c r="Z556" s="184"/>
      <c r="AA556" s="309"/>
      <c r="AB556" s="443">
        <v>15</v>
      </c>
      <c r="AC556" s="444"/>
      <c r="AD556" s="444"/>
      <c r="AE556" s="444"/>
      <c r="AF556" s="444"/>
      <c r="AG556" s="444"/>
      <c r="AH556" s="444"/>
      <c r="AI556" s="309">
        <v>5</v>
      </c>
      <c r="AJ556" s="90">
        <v>7</v>
      </c>
      <c r="AK556" s="182"/>
      <c r="AL556" s="184"/>
      <c r="AM556" s="349"/>
      <c r="AN556" s="349"/>
      <c r="AO556" s="306"/>
      <c r="AP556" s="350"/>
      <c r="AQ556" s="490"/>
      <c r="AR556" s="95"/>
      <c r="AS556" s="95"/>
      <c r="AT556" s="95"/>
      <c r="AU556" s="95"/>
      <c r="AV556" s="95"/>
      <c r="AW556" s="95"/>
      <c r="AX556" s="95"/>
      <c r="AY556" s="95"/>
      <c r="AZ556" s="95"/>
      <c r="BA556" s="95"/>
      <c r="BB556" s="95"/>
      <c r="BC556" s="95"/>
      <c r="BD556" s="95"/>
      <c r="BE556" s="95"/>
      <c r="BF556" s="95"/>
      <c r="BG556" s="95"/>
      <c r="BH556" s="95"/>
      <c r="BI556" s="95"/>
      <c r="BJ556" s="95"/>
      <c r="BK556" s="95"/>
      <c r="BL556" s="95"/>
      <c r="BM556" s="95"/>
      <c r="BN556" s="95"/>
      <c r="BO556" s="95"/>
      <c r="BP556" s="95"/>
      <c r="BQ556" s="95"/>
      <c r="BR556" s="95"/>
      <c r="BS556" s="95"/>
      <c r="BT556" s="95"/>
      <c r="BU556" s="95"/>
      <c r="BV556" s="95"/>
      <c r="BW556" s="95"/>
      <c r="BX556" s="95"/>
      <c r="BY556" s="95"/>
      <c r="BZ556" s="95"/>
      <c r="CA556" s="95"/>
      <c r="CB556" s="95"/>
      <c r="CC556" s="95"/>
      <c r="CD556" s="95"/>
      <c r="CE556" s="95"/>
      <c r="CF556" s="95"/>
      <c r="CG556" s="95"/>
      <c r="CH556" s="95"/>
      <c r="CI556" s="95"/>
      <c r="CJ556" s="95"/>
      <c r="CK556" s="95"/>
      <c r="CL556" s="95"/>
      <c r="CM556" s="95"/>
      <c r="CN556" s="95"/>
      <c r="CO556" s="95"/>
      <c r="CP556" s="95"/>
      <c r="CQ556" s="95"/>
      <c r="CR556" s="95"/>
      <c r="CS556" s="95"/>
      <c r="CT556" s="95"/>
      <c r="CU556" s="95"/>
      <c r="CV556" s="95"/>
      <c r="CW556" s="95"/>
      <c r="CX556" s="95"/>
      <c r="CY556" s="95"/>
      <c r="CZ556" s="95"/>
      <c r="DA556" s="95"/>
      <c r="DB556" s="95"/>
      <c r="DC556" s="95"/>
      <c r="DD556" s="95"/>
      <c r="DE556" s="95"/>
      <c r="DF556" s="95"/>
      <c r="DG556" s="95"/>
      <c r="DH556" s="95"/>
      <c r="DI556" s="95"/>
      <c r="DJ556" s="95"/>
      <c r="DK556" s="95"/>
      <c r="DL556" s="95"/>
      <c r="DM556" s="95"/>
      <c r="DN556" s="95"/>
      <c r="DO556" s="95"/>
      <c r="DP556" s="95"/>
      <c r="DQ556" s="95"/>
      <c r="DR556" s="95"/>
      <c r="DS556" s="95"/>
      <c r="DT556" s="95"/>
      <c r="DU556" s="95"/>
      <c r="DV556" s="95"/>
      <c r="DW556" s="95"/>
      <c r="DX556" s="95"/>
      <c r="DY556" s="95"/>
      <c r="DZ556" s="95"/>
      <c r="EA556" s="95"/>
      <c r="EB556" s="95"/>
      <c r="EC556" s="95"/>
      <c r="ED556" s="95"/>
      <c r="EE556" s="95"/>
      <c r="EF556" s="95"/>
      <c r="EG556" s="95"/>
      <c r="EH556" s="95"/>
      <c r="EI556" s="95"/>
      <c r="EJ556" s="95"/>
      <c r="EK556" s="95"/>
      <c r="EL556" s="95"/>
      <c r="EM556" s="95"/>
      <c r="EN556" s="95"/>
      <c r="EO556" s="95"/>
      <c r="EP556" s="95"/>
      <c r="EQ556" s="95"/>
      <c r="ER556" s="95"/>
      <c r="ES556" s="95"/>
      <c r="ET556" s="95"/>
      <c r="EU556" s="95"/>
      <c r="EV556" s="95"/>
      <c r="EW556" s="95"/>
      <c r="EX556" s="95"/>
      <c r="EY556" s="95"/>
      <c r="EZ556" s="95"/>
      <c r="FA556" s="95"/>
      <c r="FB556" s="95"/>
      <c r="FC556" s="95"/>
      <c r="FD556" s="95"/>
      <c r="FE556" s="95"/>
      <c r="FF556" s="95"/>
      <c r="FG556" s="95"/>
      <c r="FH556" s="95"/>
      <c r="FI556" s="95"/>
      <c r="FJ556" s="95"/>
      <c r="FK556" s="95"/>
      <c r="FL556" s="95"/>
      <c r="FM556" s="95"/>
      <c r="FN556" s="95"/>
      <c r="FO556" s="95"/>
      <c r="FP556" s="95"/>
      <c r="FQ556" s="95"/>
      <c r="FR556" s="95"/>
      <c r="FS556" s="95"/>
      <c r="FT556" s="95"/>
      <c r="FU556" s="95"/>
      <c r="FV556" s="95"/>
      <c r="FW556" s="95"/>
      <c r="FX556" s="95"/>
      <c r="FY556" s="95"/>
      <c r="FZ556" s="95"/>
      <c r="GA556" s="95"/>
      <c r="GB556" s="95"/>
      <c r="GC556" s="95"/>
      <c r="GD556" s="95"/>
      <c r="GE556" s="95"/>
      <c r="GF556" s="95"/>
      <c r="GG556" s="95"/>
      <c r="GH556" s="95"/>
      <c r="GI556" s="95"/>
      <c r="GJ556" s="95"/>
      <c r="GK556" s="95"/>
      <c r="GL556" s="95"/>
      <c r="GM556" s="95"/>
      <c r="GN556" s="95"/>
      <c r="GO556" s="95"/>
      <c r="GP556" s="95"/>
      <c r="GQ556" s="95"/>
      <c r="GR556" s="95"/>
      <c r="GS556" s="95"/>
      <c r="GT556" s="95"/>
      <c r="GU556" s="95"/>
      <c r="GV556" s="95"/>
      <c r="GW556" s="95"/>
      <c r="GX556" s="95"/>
      <c r="GY556" s="95"/>
      <c r="GZ556" s="95"/>
      <c r="HA556" s="95"/>
      <c r="HB556" s="95"/>
      <c r="HC556" s="95"/>
      <c r="HD556" s="95"/>
      <c r="HE556" s="95"/>
      <c r="HF556" s="95"/>
      <c r="HG556" s="95"/>
      <c r="HH556" s="95"/>
      <c r="HI556" s="95"/>
      <c r="HJ556" s="95"/>
      <c r="HK556" s="95"/>
      <c r="HL556" s="95"/>
      <c r="HM556" s="95"/>
      <c r="HN556" s="95"/>
      <c r="HO556" s="95"/>
      <c r="HP556" s="95"/>
      <c r="HQ556" s="95"/>
      <c r="HR556" s="95"/>
      <c r="HS556" s="95"/>
      <c r="HT556" s="95"/>
      <c r="HU556" s="95"/>
      <c r="HV556" s="95"/>
      <c r="HW556" s="95"/>
      <c r="HX556" s="95"/>
      <c r="HY556" s="95"/>
      <c r="HZ556" s="95"/>
    </row>
    <row r="557" spans="1:234" s="95" customFormat="1" ht="10.5" customHeight="1">
      <c r="A557" s="463" t="s">
        <v>63</v>
      </c>
      <c r="B557" s="465">
        <f>B555+1</f>
        <v>38899</v>
      </c>
      <c r="C557" s="293">
        <f>SUM(D557:J558)</f>
        <v>89</v>
      </c>
      <c r="D557" s="284">
        <v>25</v>
      </c>
      <c r="E557" s="80"/>
      <c r="F557" s="80">
        <v>24</v>
      </c>
      <c r="G557" s="80">
        <v>30</v>
      </c>
      <c r="H557" s="80"/>
      <c r="I557" s="80"/>
      <c r="J557" s="81"/>
      <c r="K557" s="28" t="s">
        <v>260</v>
      </c>
      <c r="L557" s="30">
        <v>9</v>
      </c>
      <c r="M557" s="82" t="s">
        <v>100</v>
      </c>
      <c r="N557" s="83">
        <v>14</v>
      </c>
      <c r="O557" s="211" t="s">
        <v>310</v>
      </c>
      <c r="P557" s="221"/>
      <c r="Q557" s="318">
        <f>SUM(R557:R558,T557:T558)+SUM(S557:S558)*1.5+SUM(U557:U558)/3+SUM(V557:V558)*0.6</f>
        <v>17</v>
      </c>
      <c r="R557" s="70"/>
      <c r="S557" s="70">
        <v>8</v>
      </c>
      <c r="T557" s="29">
        <v>5</v>
      </c>
      <c r="U557" s="29"/>
      <c r="V557" s="30"/>
      <c r="W557" s="28">
        <v>175</v>
      </c>
      <c r="X557" s="83">
        <v>184</v>
      </c>
      <c r="Y557" s="140"/>
      <c r="Z557" s="185">
        <v>7.8</v>
      </c>
      <c r="AA557" s="34"/>
      <c r="AB557" s="32">
        <v>25</v>
      </c>
      <c r="AC557" s="33">
        <v>54</v>
      </c>
      <c r="AD557" s="33"/>
      <c r="AE557" s="33"/>
      <c r="AF557" s="33"/>
      <c r="AG557" s="33"/>
      <c r="AH557" s="33"/>
      <c r="AI557" s="34"/>
      <c r="AJ557" s="30"/>
      <c r="AK557" s="180" t="s">
        <v>99</v>
      </c>
      <c r="AL557" s="185"/>
      <c r="AM557" s="33"/>
      <c r="AN557" s="33"/>
      <c r="AO557" s="34"/>
      <c r="AP557" s="352"/>
      <c r="AQ557" s="491" t="s">
        <v>328</v>
      </c>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c r="BO557" s="59"/>
      <c r="BP557" s="59"/>
      <c r="BQ557" s="59"/>
      <c r="BR557" s="59"/>
      <c r="BS557" s="59"/>
      <c r="BT557" s="59"/>
      <c r="BU557" s="59"/>
      <c r="BV557" s="59"/>
      <c r="BW557" s="59"/>
      <c r="BX557" s="59"/>
      <c r="BY557" s="59"/>
      <c r="BZ557" s="59"/>
      <c r="CA557" s="59"/>
      <c r="CB557" s="59"/>
      <c r="CC557" s="59"/>
      <c r="CD557" s="59"/>
      <c r="CE557" s="59"/>
      <c r="CF557" s="59"/>
      <c r="CG557" s="59"/>
      <c r="CH557" s="59"/>
      <c r="CI557" s="59"/>
      <c r="CJ557" s="59"/>
      <c r="CK557" s="59"/>
      <c r="CL557" s="59"/>
      <c r="CM557" s="59"/>
      <c r="CN557" s="59"/>
      <c r="CO557" s="59"/>
      <c r="CP557" s="59"/>
      <c r="CQ557" s="59"/>
      <c r="CR557" s="59"/>
      <c r="CS557" s="59"/>
      <c r="CT557" s="59"/>
      <c r="CU557" s="59"/>
      <c r="CV557" s="59"/>
      <c r="CW557" s="59"/>
      <c r="CX557" s="59"/>
      <c r="CY557" s="59"/>
      <c r="CZ557" s="59"/>
      <c r="DA557" s="59"/>
      <c r="DB557" s="59"/>
      <c r="DC557" s="59"/>
      <c r="DD557" s="59"/>
      <c r="DE557" s="59"/>
      <c r="DF557" s="59"/>
      <c r="DG557" s="59"/>
      <c r="DH557" s="59"/>
      <c r="DI557" s="59"/>
      <c r="DJ557" s="59"/>
      <c r="DK557" s="59"/>
      <c r="DL557" s="59"/>
      <c r="DM557" s="59"/>
      <c r="DN557" s="59"/>
      <c r="DO557" s="59"/>
      <c r="DP557" s="59"/>
      <c r="DQ557" s="59"/>
      <c r="DR557" s="59"/>
      <c r="DS557" s="59"/>
      <c r="DT557" s="59"/>
      <c r="DU557" s="59"/>
      <c r="DV557" s="59"/>
      <c r="DW557" s="59"/>
      <c r="DX557" s="59"/>
      <c r="DY557" s="59"/>
      <c r="DZ557" s="59"/>
      <c r="EA557" s="59"/>
      <c r="EB557" s="59"/>
      <c r="EC557" s="59"/>
      <c r="ED557" s="59"/>
      <c r="EE557" s="59"/>
      <c r="EF557" s="59"/>
      <c r="EG557" s="59"/>
      <c r="EH557" s="59"/>
      <c r="EI557" s="59"/>
      <c r="EJ557" s="59"/>
      <c r="EK557" s="59"/>
      <c r="EL557" s="59"/>
      <c r="EM557" s="59"/>
      <c r="EN557" s="59"/>
      <c r="EO557" s="59"/>
      <c r="EP557" s="59"/>
      <c r="EQ557" s="59"/>
      <c r="ER557" s="59"/>
      <c r="ES557" s="59"/>
      <c r="ET557" s="59"/>
      <c r="EU557" s="59"/>
      <c r="EV557" s="59"/>
      <c r="EW557" s="59"/>
      <c r="EX557" s="59"/>
      <c r="EY557" s="59"/>
      <c r="EZ557" s="59"/>
      <c r="FA557" s="59"/>
      <c r="FB557" s="59"/>
      <c r="FC557" s="59"/>
      <c r="FD557" s="59"/>
      <c r="FE557" s="59"/>
      <c r="FF557" s="59"/>
      <c r="FG557" s="59"/>
      <c r="FH557" s="59"/>
      <c r="FI557" s="59"/>
      <c r="FJ557" s="59"/>
      <c r="FK557" s="59"/>
      <c r="FL557" s="59"/>
      <c r="FM557" s="59"/>
      <c r="FN557" s="59"/>
      <c r="FO557" s="59"/>
      <c r="FP557" s="59"/>
      <c r="FQ557" s="59"/>
      <c r="FR557" s="59"/>
      <c r="FS557" s="59"/>
      <c r="FT557" s="59"/>
      <c r="FU557" s="59"/>
      <c r="FV557" s="59"/>
      <c r="FW557" s="59"/>
      <c r="FX557" s="59"/>
      <c r="FY557" s="59"/>
      <c r="FZ557" s="59"/>
      <c r="GA557" s="59"/>
      <c r="GB557" s="59"/>
      <c r="GC557" s="59"/>
      <c r="GD557" s="59"/>
      <c r="GE557" s="59"/>
      <c r="GF557" s="59"/>
      <c r="GG557" s="59"/>
      <c r="GH557" s="59"/>
      <c r="GI557" s="59"/>
      <c r="GJ557" s="59"/>
      <c r="GK557" s="59"/>
      <c r="GL557" s="59"/>
      <c r="GM557" s="59"/>
      <c r="GN557" s="59"/>
      <c r="GO557" s="59"/>
      <c r="GP557" s="59"/>
      <c r="GQ557" s="59"/>
      <c r="GR557" s="59"/>
      <c r="GS557" s="59"/>
      <c r="GT557" s="59"/>
      <c r="GU557" s="59"/>
      <c r="GV557" s="59"/>
      <c r="GW557" s="59"/>
      <c r="GX557" s="59"/>
      <c r="GY557" s="59"/>
      <c r="GZ557" s="59"/>
      <c r="HA557" s="59"/>
      <c r="HB557" s="59"/>
      <c r="HC557" s="59"/>
      <c r="HD557" s="59"/>
      <c r="HE557" s="59"/>
      <c r="HF557" s="59"/>
      <c r="HG557" s="59"/>
      <c r="HH557" s="59"/>
      <c r="HI557" s="59"/>
      <c r="HJ557" s="59"/>
      <c r="HK557" s="59"/>
      <c r="HL557" s="59"/>
      <c r="HM557" s="59"/>
      <c r="HN557" s="59"/>
      <c r="HO557" s="59"/>
      <c r="HP557" s="59"/>
      <c r="HQ557" s="59"/>
      <c r="HR557" s="59"/>
      <c r="HS557" s="59"/>
      <c r="HT557" s="59"/>
      <c r="HU557" s="59"/>
      <c r="HV557" s="59"/>
      <c r="HW557" s="59"/>
      <c r="HX557" s="59"/>
      <c r="HY557" s="59"/>
      <c r="HZ557" s="59"/>
    </row>
    <row r="558" spans="1:234" ht="10.5" customHeight="1">
      <c r="A558" s="467"/>
      <c r="B558" s="468"/>
      <c r="C558" s="294"/>
      <c r="D558" s="283">
        <v>10</v>
      </c>
      <c r="E558" s="87"/>
      <c r="F558" s="87"/>
      <c r="G558" s="87"/>
      <c r="H558" s="87"/>
      <c r="I558" s="87"/>
      <c r="J558" s="88"/>
      <c r="K558" s="89"/>
      <c r="L558" s="90">
        <v>9</v>
      </c>
      <c r="M558" s="91" t="s">
        <v>70</v>
      </c>
      <c r="N558" s="92">
        <v>21</v>
      </c>
      <c r="O558" s="212" t="s">
        <v>266</v>
      </c>
      <c r="P558" s="222"/>
      <c r="Q558" s="319"/>
      <c r="R558" s="93"/>
      <c r="S558" s="93"/>
      <c r="T558" s="94"/>
      <c r="U558" s="94"/>
      <c r="V558" s="90"/>
      <c r="W558" s="89"/>
      <c r="X558" s="92"/>
      <c r="Y558" s="182"/>
      <c r="Z558" s="184"/>
      <c r="AA558" s="306"/>
      <c r="AB558" s="442"/>
      <c r="AC558" s="349"/>
      <c r="AD558" s="349"/>
      <c r="AE558" s="349"/>
      <c r="AF558" s="349"/>
      <c r="AG558" s="349"/>
      <c r="AH558" s="349"/>
      <c r="AI558" s="306">
        <v>10</v>
      </c>
      <c r="AJ558" s="90">
        <v>9</v>
      </c>
      <c r="AK558" s="183"/>
      <c r="AL558" s="184"/>
      <c r="AM558" s="349"/>
      <c r="AN558" s="349"/>
      <c r="AO558" s="306"/>
      <c r="AP558" s="350"/>
      <c r="AQ558" s="490"/>
      <c r="AR558" s="95"/>
      <c r="AS558" s="95"/>
      <c r="AT558" s="95"/>
      <c r="AU558" s="95"/>
      <c r="AV558" s="95"/>
      <c r="AW558" s="95"/>
      <c r="AX558" s="95"/>
      <c r="AY558" s="95"/>
      <c r="AZ558" s="95"/>
      <c r="BA558" s="95"/>
      <c r="BB558" s="95"/>
      <c r="BC558" s="95"/>
      <c r="BD558" s="95"/>
      <c r="BE558" s="95"/>
      <c r="BF558" s="95"/>
      <c r="BG558" s="95"/>
      <c r="BH558" s="95"/>
      <c r="BI558" s="95"/>
      <c r="BJ558" s="95"/>
      <c r="BK558" s="95"/>
      <c r="BL558" s="95"/>
      <c r="BM558" s="95"/>
      <c r="BN558" s="95"/>
      <c r="BO558" s="95"/>
      <c r="BP558" s="95"/>
      <c r="BQ558" s="95"/>
      <c r="BR558" s="95"/>
      <c r="BS558" s="95"/>
      <c r="BT558" s="95"/>
      <c r="BU558" s="95"/>
      <c r="BV558" s="95"/>
      <c r="BW558" s="95"/>
      <c r="BX558" s="95"/>
      <c r="BY558" s="95"/>
      <c r="BZ558" s="95"/>
      <c r="CA558" s="95"/>
      <c r="CB558" s="95"/>
      <c r="CC558" s="95"/>
      <c r="CD558" s="95"/>
      <c r="CE558" s="95"/>
      <c r="CF558" s="95"/>
      <c r="CG558" s="95"/>
      <c r="CH558" s="95"/>
      <c r="CI558" s="95"/>
      <c r="CJ558" s="95"/>
      <c r="CK558" s="95"/>
      <c r="CL558" s="95"/>
      <c r="CM558" s="95"/>
      <c r="CN558" s="95"/>
      <c r="CO558" s="95"/>
      <c r="CP558" s="95"/>
      <c r="CQ558" s="95"/>
      <c r="CR558" s="95"/>
      <c r="CS558" s="95"/>
      <c r="CT558" s="95"/>
      <c r="CU558" s="95"/>
      <c r="CV558" s="95"/>
      <c r="CW558" s="95"/>
      <c r="CX558" s="95"/>
      <c r="CY558" s="95"/>
      <c r="CZ558" s="95"/>
      <c r="DA558" s="95"/>
      <c r="DB558" s="95"/>
      <c r="DC558" s="95"/>
      <c r="DD558" s="95"/>
      <c r="DE558" s="95"/>
      <c r="DF558" s="95"/>
      <c r="DG558" s="95"/>
      <c r="DH558" s="95"/>
      <c r="DI558" s="95"/>
      <c r="DJ558" s="95"/>
      <c r="DK558" s="95"/>
      <c r="DL558" s="95"/>
      <c r="DM558" s="95"/>
      <c r="DN558" s="95"/>
      <c r="DO558" s="95"/>
      <c r="DP558" s="95"/>
      <c r="DQ558" s="95"/>
      <c r="DR558" s="95"/>
      <c r="DS558" s="95"/>
      <c r="DT558" s="95"/>
      <c r="DU558" s="95"/>
      <c r="DV558" s="95"/>
      <c r="DW558" s="95"/>
      <c r="DX558" s="95"/>
      <c r="DY558" s="95"/>
      <c r="DZ558" s="95"/>
      <c r="EA558" s="95"/>
      <c r="EB558" s="95"/>
      <c r="EC558" s="95"/>
      <c r="ED558" s="95"/>
      <c r="EE558" s="95"/>
      <c r="EF558" s="95"/>
      <c r="EG558" s="95"/>
      <c r="EH558" s="95"/>
      <c r="EI558" s="95"/>
      <c r="EJ558" s="95"/>
      <c r="EK558" s="95"/>
      <c r="EL558" s="95"/>
      <c r="EM558" s="95"/>
      <c r="EN558" s="95"/>
      <c r="EO558" s="95"/>
      <c r="EP558" s="95"/>
      <c r="EQ558" s="95"/>
      <c r="ER558" s="95"/>
      <c r="ES558" s="95"/>
      <c r="ET558" s="95"/>
      <c r="EU558" s="95"/>
      <c r="EV558" s="95"/>
      <c r="EW558" s="95"/>
      <c r="EX558" s="95"/>
      <c r="EY558" s="95"/>
      <c r="EZ558" s="95"/>
      <c r="FA558" s="95"/>
      <c r="FB558" s="95"/>
      <c r="FC558" s="95"/>
      <c r="FD558" s="95"/>
      <c r="FE558" s="95"/>
      <c r="FF558" s="95"/>
      <c r="FG558" s="95"/>
      <c r="FH558" s="95"/>
      <c r="FI558" s="95"/>
      <c r="FJ558" s="95"/>
      <c r="FK558" s="95"/>
      <c r="FL558" s="95"/>
      <c r="FM558" s="95"/>
      <c r="FN558" s="95"/>
      <c r="FO558" s="95"/>
      <c r="FP558" s="95"/>
      <c r="FQ558" s="95"/>
      <c r="FR558" s="95"/>
      <c r="FS558" s="95"/>
      <c r="FT558" s="95"/>
      <c r="FU558" s="95"/>
      <c r="FV558" s="95"/>
      <c r="FW558" s="95"/>
      <c r="FX558" s="95"/>
      <c r="FY558" s="95"/>
      <c r="FZ558" s="95"/>
      <c r="GA558" s="95"/>
      <c r="GB558" s="95"/>
      <c r="GC558" s="95"/>
      <c r="GD558" s="95"/>
      <c r="GE558" s="95"/>
      <c r="GF558" s="95"/>
      <c r="GG558" s="95"/>
      <c r="GH558" s="95"/>
      <c r="GI558" s="95"/>
      <c r="GJ558" s="95"/>
      <c r="GK558" s="95"/>
      <c r="GL558" s="95"/>
      <c r="GM558" s="95"/>
      <c r="GN558" s="95"/>
      <c r="GO558" s="95"/>
      <c r="GP558" s="95"/>
      <c r="GQ558" s="95"/>
      <c r="GR558" s="95"/>
      <c r="GS558" s="95"/>
      <c r="GT558" s="95"/>
      <c r="GU558" s="95"/>
      <c r="GV558" s="95"/>
      <c r="GW558" s="95"/>
      <c r="GX558" s="95"/>
      <c r="GY558" s="95"/>
      <c r="GZ558" s="95"/>
      <c r="HA558" s="95"/>
      <c r="HB558" s="95"/>
      <c r="HC558" s="95"/>
      <c r="HD558" s="95"/>
      <c r="HE558" s="95"/>
      <c r="HF558" s="95"/>
      <c r="HG558" s="95"/>
      <c r="HH558" s="95"/>
      <c r="HI558" s="95"/>
      <c r="HJ558" s="95"/>
      <c r="HK558" s="95"/>
      <c r="HL558" s="95"/>
      <c r="HM558" s="95"/>
      <c r="HN558" s="95"/>
      <c r="HO558" s="95"/>
      <c r="HP558" s="95"/>
      <c r="HQ558" s="95"/>
      <c r="HR558" s="95"/>
      <c r="HS558" s="95"/>
      <c r="HT558" s="95"/>
      <c r="HU558" s="95"/>
      <c r="HV558" s="95"/>
      <c r="HW558" s="95"/>
      <c r="HX558" s="95"/>
      <c r="HY558" s="95"/>
      <c r="HZ558" s="95"/>
    </row>
    <row r="559" spans="1:234" s="95" customFormat="1" ht="10.5" customHeight="1">
      <c r="A559" s="463" t="s">
        <v>64</v>
      </c>
      <c r="B559" s="465">
        <f>B557+1</f>
        <v>38900</v>
      </c>
      <c r="C559" s="293">
        <f>SUM(D559:J560)</f>
        <v>25</v>
      </c>
      <c r="D559" s="285"/>
      <c r="E559" s="96"/>
      <c r="F559" s="80"/>
      <c r="G559" s="80"/>
      <c r="H559" s="80"/>
      <c r="I559" s="80"/>
      <c r="J559" s="98"/>
      <c r="K559" s="28"/>
      <c r="L559" s="99"/>
      <c r="M559" s="82"/>
      <c r="N559" s="83"/>
      <c r="O559" s="213"/>
      <c r="P559" s="221"/>
      <c r="Q559" s="320">
        <f>SUM(R559:R560,T559:T560)+SUM(S559:S560)*1.5+SUM(U559:U560)/3+SUM(V559:V560)*0.6</f>
        <v>5</v>
      </c>
      <c r="R559" s="70"/>
      <c r="S559" s="70"/>
      <c r="T559" s="29"/>
      <c r="U559" s="29"/>
      <c r="V559" s="30"/>
      <c r="W559" s="28"/>
      <c r="X559" s="83"/>
      <c r="Y559" s="140"/>
      <c r="Z559" s="185"/>
      <c r="AA559" s="34"/>
      <c r="AB559" s="32"/>
      <c r="AC559" s="33"/>
      <c r="AD559" s="33"/>
      <c r="AE559" s="33"/>
      <c r="AF559" s="33"/>
      <c r="AG559" s="33"/>
      <c r="AH559" s="33"/>
      <c r="AI559" s="34"/>
      <c r="AJ559" s="30"/>
      <c r="AK559" s="180" t="s">
        <v>99</v>
      </c>
      <c r="AL559" s="185"/>
      <c r="AM559" s="33"/>
      <c r="AN559" s="351"/>
      <c r="AO559" s="34"/>
      <c r="AP559" s="352"/>
      <c r="AQ559" s="491"/>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c r="BO559" s="59"/>
      <c r="BP559" s="59"/>
      <c r="BQ559" s="59"/>
      <c r="BR559" s="59"/>
      <c r="BS559" s="59"/>
      <c r="BT559" s="59"/>
      <c r="BU559" s="59"/>
      <c r="BV559" s="59"/>
      <c r="BW559" s="59"/>
      <c r="BX559" s="59"/>
      <c r="BY559" s="59"/>
      <c r="BZ559" s="59"/>
      <c r="CA559" s="59"/>
      <c r="CB559" s="59"/>
      <c r="CC559" s="59"/>
      <c r="CD559" s="59"/>
      <c r="CE559" s="59"/>
      <c r="CF559" s="59"/>
      <c r="CG559" s="59"/>
      <c r="CH559" s="59"/>
      <c r="CI559" s="59"/>
      <c r="CJ559" s="59"/>
      <c r="CK559" s="59"/>
      <c r="CL559" s="59"/>
      <c r="CM559" s="59"/>
      <c r="CN559" s="59"/>
      <c r="CO559" s="59"/>
      <c r="CP559" s="59"/>
      <c r="CQ559" s="59"/>
      <c r="CR559" s="59"/>
      <c r="CS559" s="59"/>
      <c r="CT559" s="59"/>
      <c r="CU559" s="59"/>
      <c r="CV559" s="59"/>
      <c r="CW559" s="59"/>
      <c r="CX559" s="59"/>
      <c r="CY559" s="59"/>
      <c r="CZ559" s="59"/>
      <c r="DA559" s="59"/>
      <c r="DB559" s="59"/>
      <c r="DC559" s="59"/>
      <c r="DD559" s="59"/>
      <c r="DE559" s="59"/>
      <c r="DF559" s="59"/>
      <c r="DG559" s="59"/>
      <c r="DH559" s="59"/>
      <c r="DI559" s="59"/>
      <c r="DJ559" s="59"/>
      <c r="DK559" s="59"/>
      <c r="DL559" s="59"/>
      <c r="DM559" s="59"/>
      <c r="DN559" s="59"/>
      <c r="DO559" s="59"/>
      <c r="DP559" s="59"/>
      <c r="DQ559" s="59"/>
      <c r="DR559" s="59"/>
      <c r="DS559" s="59"/>
      <c r="DT559" s="59"/>
      <c r="DU559" s="59"/>
      <c r="DV559" s="59"/>
      <c r="DW559" s="59"/>
      <c r="DX559" s="59"/>
      <c r="DY559" s="59"/>
      <c r="DZ559" s="59"/>
      <c r="EA559" s="59"/>
      <c r="EB559" s="59"/>
      <c r="EC559" s="59"/>
      <c r="ED559" s="59"/>
      <c r="EE559" s="59"/>
      <c r="EF559" s="59"/>
      <c r="EG559" s="59"/>
      <c r="EH559" s="59"/>
      <c r="EI559" s="59"/>
      <c r="EJ559" s="59"/>
      <c r="EK559" s="59"/>
      <c r="EL559" s="59"/>
      <c r="EM559" s="59"/>
      <c r="EN559" s="59"/>
      <c r="EO559" s="59"/>
      <c r="EP559" s="59"/>
      <c r="EQ559" s="59"/>
      <c r="ER559" s="59"/>
      <c r="ES559" s="59"/>
      <c r="ET559" s="59"/>
      <c r="EU559" s="59"/>
      <c r="EV559" s="59"/>
      <c r="EW559" s="59"/>
      <c r="EX559" s="59"/>
      <c r="EY559" s="59"/>
      <c r="EZ559" s="59"/>
      <c r="FA559" s="59"/>
      <c r="FB559" s="59"/>
      <c r="FC559" s="59"/>
      <c r="FD559" s="59"/>
      <c r="FE559" s="59"/>
      <c r="FF559" s="59"/>
      <c r="FG559" s="59"/>
      <c r="FH559" s="59"/>
      <c r="FI559" s="59"/>
      <c r="FJ559" s="59"/>
      <c r="FK559" s="59"/>
      <c r="FL559" s="59"/>
      <c r="FM559" s="59"/>
      <c r="FN559" s="59"/>
      <c r="FO559" s="59"/>
      <c r="FP559" s="59"/>
      <c r="FQ559" s="59"/>
      <c r="FR559" s="59"/>
      <c r="FS559" s="59"/>
      <c r="FT559" s="59"/>
      <c r="FU559" s="59"/>
      <c r="FV559" s="59"/>
      <c r="FW559" s="59"/>
      <c r="FX559" s="59"/>
      <c r="FY559" s="59"/>
      <c r="FZ559" s="59"/>
      <c r="GA559" s="59"/>
      <c r="GB559" s="59"/>
      <c r="GC559" s="59"/>
      <c r="GD559" s="59"/>
      <c r="GE559" s="59"/>
      <c r="GF559" s="59"/>
      <c r="GG559" s="59"/>
      <c r="GH559" s="59"/>
      <c r="GI559" s="59"/>
      <c r="GJ559" s="59"/>
      <c r="GK559" s="59"/>
      <c r="GL559" s="59"/>
      <c r="GM559" s="59"/>
      <c r="GN559" s="59"/>
      <c r="GO559" s="59"/>
      <c r="GP559" s="59"/>
      <c r="GQ559" s="59"/>
      <c r="GR559" s="59"/>
      <c r="GS559" s="59"/>
      <c r="GT559" s="59"/>
      <c r="GU559" s="59"/>
      <c r="GV559" s="59"/>
      <c r="GW559" s="59"/>
      <c r="GX559" s="59"/>
      <c r="GY559" s="59"/>
      <c r="GZ559" s="59"/>
      <c r="HA559" s="59"/>
      <c r="HB559" s="59"/>
      <c r="HC559" s="59"/>
      <c r="HD559" s="59"/>
      <c r="HE559" s="59"/>
      <c r="HF559" s="59"/>
      <c r="HG559" s="59"/>
      <c r="HH559" s="59"/>
      <c r="HI559" s="59"/>
      <c r="HJ559" s="59"/>
      <c r="HK559" s="59"/>
      <c r="HL559" s="59"/>
      <c r="HM559" s="59"/>
      <c r="HN559" s="59"/>
      <c r="HO559" s="59"/>
      <c r="HP559" s="59"/>
      <c r="HQ559" s="59"/>
      <c r="HR559" s="59"/>
      <c r="HS559" s="59"/>
      <c r="HT559" s="59"/>
      <c r="HU559" s="59"/>
      <c r="HV559" s="59"/>
      <c r="HW559" s="59"/>
      <c r="HX559" s="59"/>
      <c r="HY559" s="59"/>
      <c r="HZ559" s="59"/>
    </row>
    <row r="560" spans="1:43" ht="10.5" customHeight="1" thickBot="1">
      <c r="A560" s="464"/>
      <c r="B560" s="466"/>
      <c r="C560" s="296"/>
      <c r="D560" s="285">
        <v>25</v>
      </c>
      <c r="E560" s="96"/>
      <c r="J560" s="98"/>
      <c r="K560" s="28" t="s">
        <v>98</v>
      </c>
      <c r="L560" s="99">
        <v>10</v>
      </c>
      <c r="M560" s="82" t="s">
        <v>97</v>
      </c>
      <c r="N560" s="83">
        <v>19</v>
      </c>
      <c r="O560" s="211" t="s">
        <v>207</v>
      </c>
      <c r="Q560" s="318"/>
      <c r="T560" s="29">
        <v>5</v>
      </c>
      <c r="W560" s="28">
        <v>120</v>
      </c>
      <c r="AB560" s="32">
        <v>25</v>
      </c>
      <c r="AJ560" s="30">
        <v>9</v>
      </c>
      <c r="AQ560" s="492"/>
    </row>
    <row r="561" spans="1:234" ht="10.5" customHeight="1" thickBot="1">
      <c r="A561" s="471">
        <f>IF(A545=52,1,A545+1)</f>
        <v>26</v>
      </c>
      <c r="B561" s="472"/>
      <c r="C561" s="299">
        <f>(C562/60-ROUNDDOWN(C562/60,0))/100*60+ROUNDDOWN(C562/60,0)</f>
        <v>6.390000000000001</v>
      </c>
      <c r="D561" s="300">
        <f>(D562/60-ROUNDDOWN(D562/60,0))/100*60+ROUNDDOWN(D562/60,0)</f>
        <v>5.24</v>
      </c>
      <c r="E561" s="301">
        <f aca="true" t="shared" si="172" ref="E561:J561">(E562/60-ROUNDDOWN(E562/60,0))/100*60+ROUNDDOWN(E562/60,0)</f>
        <v>0</v>
      </c>
      <c r="F561" s="301">
        <f t="shared" si="172"/>
        <v>0.3</v>
      </c>
      <c r="G561" s="301">
        <f t="shared" si="172"/>
        <v>0.3</v>
      </c>
      <c r="H561" s="301">
        <f t="shared" si="172"/>
        <v>0.03</v>
      </c>
      <c r="I561" s="301">
        <f t="shared" si="172"/>
        <v>0.12</v>
      </c>
      <c r="J561" s="301">
        <f t="shared" si="172"/>
        <v>0</v>
      </c>
      <c r="K561" s="226"/>
      <c r="L561" s="227">
        <f>2*COUNTA(L547:L560)-COUNT(L547:L560)</f>
        <v>8</v>
      </c>
      <c r="M561" s="228"/>
      <c r="N561" s="229"/>
      <c r="O561" s="475"/>
      <c r="P561" s="476"/>
      <c r="Q561" s="321">
        <f aca="true" t="shared" si="173" ref="Q561:V561">SUM(Q547:Q560)</f>
        <v>76.5</v>
      </c>
      <c r="R561" s="230">
        <f t="shared" si="173"/>
        <v>0</v>
      </c>
      <c r="S561" s="230">
        <f t="shared" si="173"/>
        <v>21</v>
      </c>
      <c r="T561" s="230">
        <f t="shared" si="173"/>
        <v>45</v>
      </c>
      <c r="U561" s="230">
        <f t="shared" si="173"/>
        <v>0</v>
      </c>
      <c r="V561" s="230">
        <f t="shared" si="173"/>
        <v>0</v>
      </c>
      <c r="W561" s="226"/>
      <c r="X561" s="229"/>
      <c r="Y561" s="231"/>
      <c r="Z561" s="312">
        <f>COUNT(Z547:Z560)</f>
        <v>1</v>
      </c>
      <c r="AA561" s="313">
        <f>COUNT(AA547:AA560)</f>
        <v>1</v>
      </c>
      <c r="AB561" s="300">
        <f aca="true" t="shared" si="174" ref="AB561:AI561">(AB562/60-ROUNDDOWN(AB562/60,0))/100*60+ROUNDDOWN(AB562/60,0)</f>
        <v>3.52</v>
      </c>
      <c r="AC561" s="300">
        <f t="shared" si="174"/>
        <v>2.32</v>
      </c>
      <c r="AD561" s="300">
        <f t="shared" si="174"/>
        <v>0</v>
      </c>
      <c r="AE561" s="300">
        <f t="shared" si="174"/>
        <v>0</v>
      </c>
      <c r="AF561" s="300">
        <f t="shared" si="174"/>
        <v>0</v>
      </c>
      <c r="AG561" s="300">
        <f t="shared" si="174"/>
        <v>0</v>
      </c>
      <c r="AH561" s="300">
        <f t="shared" si="174"/>
        <v>0</v>
      </c>
      <c r="AI561" s="448">
        <f t="shared" si="174"/>
        <v>0.15</v>
      </c>
      <c r="AJ561" s="317">
        <f>IF(COUNT(AJ547:AJ560)=0,0,SUM(AJ547:AJ560)/COUNTA(AK549:AK560,AK563:AK564))</f>
        <v>7.714285714285714</v>
      </c>
      <c r="AK561" s="231">
        <f>IF(COUNT(AK547:AK560)=0,"",AVERAGE(AK547:AK560))</f>
        <v>48.25</v>
      </c>
      <c r="AL561" s="231">
        <f>IF(COUNT(AL547:AL560)=0,"",AVERAGE(AL547:AL560))</f>
        <v>64.25</v>
      </c>
      <c r="AM561" s="231">
        <f>IF(COUNT(AM547:AM560)=0,"",AVERAGE(AM547:AM560))</f>
        <v>61</v>
      </c>
      <c r="AN561" s="231">
        <f>IF(COUNT(AN547:AN560)=0,"",AVERAGE(AN547:AN560))</f>
        <v>61.25</v>
      </c>
      <c r="AO561" s="231">
        <f>IF(COUNT(AO547:AO560)=0,"",AVERAGE(AO547:AO560))</f>
        <v>13</v>
      </c>
      <c r="AP561" s="342">
        <f>SUM(AP547:AP560)</f>
        <v>0</v>
      </c>
      <c r="AQ561" s="367"/>
      <c r="AR561" s="232"/>
      <c r="AS561" s="232"/>
      <c r="AT561" s="232"/>
      <c r="AU561" s="232"/>
      <c r="AV561" s="232"/>
      <c r="AW561" s="232"/>
      <c r="AX561" s="232"/>
      <c r="AY561" s="232"/>
      <c r="AZ561" s="232"/>
      <c r="BA561" s="232"/>
      <c r="BB561" s="232"/>
      <c r="BC561" s="232"/>
      <c r="BD561" s="232"/>
      <c r="BE561" s="232"/>
      <c r="BF561" s="232"/>
      <c r="BG561" s="232"/>
      <c r="BH561" s="232"/>
      <c r="BI561" s="232"/>
      <c r="BJ561" s="232"/>
      <c r="BK561" s="232"/>
      <c r="BL561" s="232"/>
      <c r="BM561" s="232"/>
      <c r="BN561" s="232"/>
      <c r="BO561" s="232"/>
      <c r="BP561" s="232"/>
      <c r="BQ561" s="232"/>
      <c r="BR561" s="232"/>
      <c r="BS561" s="232"/>
      <c r="BT561" s="232"/>
      <c r="BU561" s="232"/>
      <c r="BV561" s="232"/>
      <c r="BW561" s="232"/>
      <c r="BX561" s="232"/>
      <c r="BY561" s="232"/>
      <c r="BZ561" s="232"/>
      <c r="CA561" s="232"/>
      <c r="CB561" s="232"/>
      <c r="CC561" s="232"/>
      <c r="CD561" s="232"/>
      <c r="CE561" s="232"/>
      <c r="CF561" s="232"/>
      <c r="CG561" s="232"/>
      <c r="CH561" s="232"/>
      <c r="CI561" s="232"/>
      <c r="CJ561" s="232"/>
      <c r="CK561" s="232"/>
      <c r="CL561" s="232"/>
      <c r="CM561" s="232"/>
      <c r="CN561" s="232"/>
      <c r="CO561" s="232"/>
      <c r="CP561" s="232"/>
      <c r="CQ561" s="232"/>
      <c r="CR561" s="232"/>
      <c r="CS561" s="232"/>
      <c r="CT561" s="232"/>
      <c r="CU561" s="232"/>
      <c r="CV561" s="232"/>
      <c r="CW561" s="232"/>
      <c r="CX561" s="232"/>
      <c r="CY561" s="232"/>
      <c r="CZ561" s="232"/>
      <c r="DA561" s="232"/>
      <c r="DB561" s="232"/>
      <c r="DC561" s="232"/>
      <c r="DD561" s="232"/>
      <c r="DE561" s="232"/>
      <c r="DF561" s="232"/>
      <c r="DG561" s="232"/>
      <c r="DH561" s="232"/>
      <c r="DI561" s="232"/>
      <c r="DJ561" s="232"/>
      <c r="DK561" s="232"/>
      <c r="DL561" s="232"/>
      <c r="DM561" s="232"/>
      <c r="DN561" s="232"/>
      <c r="DO561" s="232"/>
      <c r="DP561" s="232"/>
      <c r="DQ561" s="232"/>
      <c r="DR561" s="232"/>
      <c r="DS561" s="232"/>
      <c r="DT561" s="232"/>
      <c r="DU561" s="232"/>
      <c r="DV561" s="232"/>
      <c r="DW561" s="232"/>
      <c r="DX561" s="232"/>
      <c r="DY561" s="232"/>
      <c r="DZ561" s="232"/>
      <c r="EA561" s="232"/>
      <c r="EB561" s="232"/>
      <c r="EC561" s="232"/>
      <c r="ED561" s="232"/>
      <c r="EE561" s="232"/>
      <c r="EF561" s="232"/>
      <c r="EG561" s="232"/>
      <c r="EH561" s="232"/>
      <c r="EI561" s="232"/>
      <c r="EJ561" s="232"/>
      <c r="EK561" s="232"/>
      <c r="EL561" s="232"/>
      <c r="EM561" s="232"/>
      <c r="EN561" s="232"/>
      <c r="EO561" s="232"/>
      <c r="EP561" s="232"/>
      <c r="EQ561" s="232"/>
      <c r="ER561" s="232"/>
      <c r="ES561" s="232"/>
      <c r="ET561" s="232"/>
      <c r="EU561" s="232"/>
      <c r="EV561" s="232"/>
      <c r="EW561" s="232"/>
      <c r="EX561" s="232"/>
      <c r="EY561" s="232"/>
      <c r="EZ561" s="232"/>
      <c r="FA561" s="232"/>
      <c r="FB561" s="232"/>
      <c r="FC561" s="232"/>
      <c r="FD561" s="232"/>
      <c r="FE561" s="232"/>
      <c r="FF561" s="232"/>
      <c r="FG561" s="232"/>
      <c r="FH561" s="232"/>
      <c r="FI561" s="232"/>
      <c r="FJ561" s="232"/>
      <c r="FK561" s="232"/>
      <c r="FL561" s="232"/>
      <c r="FM561" s="232"/>
      <c r="FN561" s="232"/>
      <c r="FO561" s="232"/>
      <c r="FP561" s="232"/>
      <c r="FQ561" s="232"/>
      <c r="FR561" s="232"/>
      <c r="FS561" s="232"/>
      <c r="FT561" s="232"/>
      <c r="FU561" s="232"/>
      <c r="FV561" s="232"/>
      <c r="FW561" s="232"/>
      <c r="FX561" s="232"/>
      <c r="FY561" s="232"/>
      <c r="FZ561" s="232"/>
      <c r="GA561" s="232"/>
      <c r="GB561" s="232"/>
      <c r="GC561" s="232"/>
      <c r="GD561" s="232"/>
      <c r="GE561" s="232"/>
      <c r="GF561" s="232"/>
      <c r="GG561" s="232"/>
      <c r="GH561" s="232"/>
      <c r="GI561" s="232"/>
      <c r="GJ561" s="232"/>
      <c r="GK561" s="232"/>
      <c r="GL561" s="232"/>
      <c r="GM561" s="232"/>
      <c r="GN561" s="232"/>
      <c r="GO561" s="232"/>
      <c r="GP561" s="232"/>
      <c r="GQ561" s="232"/>
      <c r="GR561" s="232"/>
      <c r="GS561" s="232"/>
      <c r="GT561" s="232"/>
      <c r="GU561" s="232"/>
      <c r="GV561" s="232"/>
      <c r="GW561" s="232"/>
      <c r="GX561" s="232"/>
      <c r="GY561" s="232"/>
      <c r="GZ561" s="232"/>
      <c r="HA561" s="232"/>
      <c r="HB561" s="232"/>
      <c r="HC561" s="232"/>
      <c r="HD561" s="232"/>
      <c r="HE561" s="232"/>
      <c r="HF561" s="232"/>
      <c r="HG561" s="232"/>
      <c r="HH561" s="232"/>
      <c r="HI561" s="232"/>
      <c r="HJ561" s="232"/>
      <c r="HK561" s="232"/>
      <c r="HL561" s="232"/>
      <c r="HM561" s="232"/>
      <c r="HN561" s="232"/>
      <c r="HO561" s="232"/>
      <c r="HP561" s="232"/>
      <c r="HQ561" s="232"/>
      <c r="HR561" s="232"/>
      <c r="HS561" s="232"/>
      <c r="HT561" s="232"/>
      <c r="HU561" s="232"/>
      <c r="HV561" s="232"/>
      <c r="HW561" s="232"/>
      <c r="HX561" s="232"/>
      <c r="HY561" s="232"/>
      <c r="HZ561" s="232"/>
    </row>
    <row r="562" spans="1:234" s="232" customFormat="1" ht="10.5" customHeight="1" thickBot="1">
      <c r="A562" s="473"/>
      <c r="B562" s="474"/>
      <c r="C562" s="297">
        <f>SUM(C547:C560)</f>
        <v>399</v>
      </c>
      <c r="D562" s="288">
        <f>SUM(D547:D560)</f>
        <v>324</v>
      </c>
      <c r="E562" s="233">
        <f aca="true" t="shared" si="175" ref="E562:J562">SUM(E547:E560)</f>
        <v>0</v>
      </c>
      <c r="F562" s="233">
        <f t="shared" si="175"/>
        <v>30</v>
      </c>
      <c r="G562" s="233">
        <f t="shared" si="175"/>
        <v>30</v>
      </c>
      <c r="H562" s="233">
        <f t="shared" si="175"/>
        <v>3</v>
      </c>
      <c r="I562" s="233">
        <f t="shared" si="175"/>
        <v>12</v>
      </c>
      <c r="J562" s="233">
        <f t="shared" si="175"/>
        <v>0</v>
      </c>
      <c r="K562" s="234"/>
      <c r="L562" s="235"/>
      <c r="M562" s="236"/>
      <c r="N562" s="237"/>
      <c r="O562" s="477"/>
      <c r="P562" s="478"/>
      <c r="Q562" s="316">
        <f>IF(C562=0,"",Q561/C562*60)</f>
        <v>11.50375939849624</v>
      </c>
      <c r="R562" s="239"/>
      <c r="S562" s="239"/>
      <c r="T562" s="240"/>
      <c r="U562" s="240"/>
      <c r="V562" s="235"/>
      <c r="W562" s="234"/>
      <c r="X562" s="237"/>
      <c r="Y562" s="241"/>
      <c r="Z562" s="314">
        <f>SUM(Z547:Z560)</f>
        <v>7.8</v>
      </c>
      <c r="AA562" s="315">
        <f>SUM(AA547:AA560)</f>
        <v>12.3</v>
      </c>
      <c r="AB562" s="288">
        <f>SUM(AB547:AB560)</f>
        <v>232</v>
      </c>
      <c r="AC562" s="288">
        <f aca="true" t="shared" si="176" ref="AC562:AI562">SUM(AC547:AC560)</f>
        <v>152</v>
      </c>
      <c r="AD562" s="288">
        <f t="shared" si="176"/>
        <v>0</v>
      </c>
      <c r="AE562" s="288">
        <f t="shared" si="176"/>
        <v>0</v>
      </c>
      <c r="AF562" s="288">
        <f t="shared" si="176"/>
        <v>0</v>
      </c>
      <c r="AG562" s="288">
        <f t="shared" si="176"/>
        <v>0</v>
      </c>
      <c r="AH562" s="288">
        <f t="shared" si="176"/>
        <v>0</v>
      </c>
      <c r="AI562" s="449">
        <f t="shared" si="176"/>
        <v>15</v>
      </c>
      <c r="AJ562" s="235"/>
      <c r="AK562" s="241"/>
      <c r="AL562" s="314"/>
      <c r="AM562" s="343"/>
      <c r="AN562" s="343"/>
      <c r="AO562" s="315"/>
      <c r="AP562" s="344"/>
      <c r="AQ562" s="368"/>
      <c r="AR562" s="242"/>
      <c r="AS562" s="242"/>
      <c r="AT562" s="242"/>
      <c r="AU562" s="242"/>
      <c r="AV562" s="242"/>
      <c r="AW562" s="242"/>
      <c r="AX562" s="242"/>
      <c r="AY562" s="242"/>
      <c r="AZ562" s="242"/>
      <c r="BA562" s="242"/>
      <c r="BB562" s="242"/>
      <c r="BC562" s="242"/>
      <c r="BD562" s="242"/>
      <c r="BE562" s="242"/>
      <c r="BF562" s="242"/>
      <c r="BG562" s="242"/>
      <c r="BH562" s="242"/>
      <c r="BI562" s="242"/>
      <c r="BJ562" s="242"/>
      <c r="BK562" s="242"/>
      <c r="BL562" s="242"/>
      <c r="BM562" s="242"/>
      <c r="BN562" s="242"/>
      <c r="BO562" s="242"/>
      <c r="BP562" s="242"/>
      <c r="BQ562" s="242"/>
      <c r="BR562" s="242"/>
      <c r="BS562" s="242"/>
      <c r="BT562" s="242"/>
      <c r="BU562" s="242"/>
      <c r="BV562" s="242"/>
      <c r="BW562" s="242"/>
      <c r="BX562" s="242"/>
      <c r="BY562" s="242"/>
      <c r="BZ562" s="242"/>
      <c r="CA562" s="242"/>
      <c r="CB562" s="242"/>
      <c r="CC562" s="242"/>
      <c r="CD562" s="242"/>
      <c r="CE562" s="242"/>
      <c r="CF562" s="242"/>
      <c r="CG562" s="242"/>
      <c r="CH562" s="242"/>
      <c r="CI562" s="242"/>
      <c r="CJ562" s="242"/>
      <c r="CK562" s="242"/>
      <c r="CL562" s="242"/>
      <c r="CM562" s="242"/>
      <c r="CN562" s="242"/>
      <c r="CO562" s="242"/>
      <c r="CP562" s="242"/>
      <c r="CQ562" s="242"/>
      <c r="CR562" s="242"/>
      <c r="CS562" s="242"/>
      <c r="CT562" s="242"/>
      <c r="CU562" s="242"/>
      <c r="CV562" s="242"/>
      <c r="CW562" s="242"/>
      <c r="CX562" s="242"/>
      <c r="CY562" s="242"/>
      <c r="CZ562" s="242"/>
      <c r="DA562" s="242"/>
      <c r="DB562" s="242"/>
      <c r="DC562" s="242"/>
      <c r="DD562" s="242"/>
      <c r="DE562" s="242"/>
      <c r="DF562" s="242"/>
      <c r="DG562" s="242"/>
      <c r="DH562" s="242"/>
      <c r="DI562" s="242"/>
      <c r="DJ562" s="242"/>
      <c r="DK562" s="242"/>
      <c r="DL562" s="242"/>
      <c r="DM562" s="242"/>
      <c r="DN562" s="242"/>
      <c r="DO562" s="242"/>
      <c r="DP562" s="242"/>
      <c r="DQ562" s="242"/>
      <c r="DR562" s="242"/>
      <c r="DS562" s="242"/>
      <c r="DT562" s="242"/>
      <c r="DU562" s="242"/>
      <c r="DV562" s="242"/>
      <c r="DW562" s="242"/>
      <c r="DX562" s="242"/>
      <c r="DY562" s="242"/>
      <c r="DZ562" s="242"/>
      <c r="EA562" s="242"/>
      <c r="EB562" s="242"/>
      <c r="EC562" s="242"/>
      <c r="ED562" s="242"/>
      <c r="EE562" s="242"/>
      <c r="EF562" s="242"/>
      <c r="EG562" s="242"/>
      <c r="EH562" s="242"/>
      <c r="EI562" s="242"/>
      <c r="EJ562" s="242"/>
      <c r="EK562" s="242"/>
      <c r="EL562" s="242"/>
      <c r="EM562" s="242"/>
      <c r="EN562" s="242"/>
      <c r="EO562" s="242"/>
      <c r="EP562" s="242"/>
      <c r="EQ562" s="242"/>
      <c r="ER562" s="242"/>
      <c r="ES562" s="242"/>
      <c r="ET562" s="242"/>
      <c r="EU562" s="242"/>
      <c r="EV562" s="242"/>
      <c r="EW562" s="242"/>
      <c r="EX562" s="242"/>
      <c r="EY562" s="242"/>
      <c r="EZ562" s="242"/>
      <c r="FA562" s="242"/>
      <c r="FB562" s="242"/>
      <c r="FC562" s="242"/>
      <c r="FD562" s="242"/>
      <c r="FE562" s="242"/>
      <c r="FF562" s="242"/>
      <c r="FG562" s="242"/>
      <c r="FH562" s="242"/>
      <c r="FI562" s="242"/>
      <c r="FJ562" s="242"/>
      <c r="FK562" s="242"/>
      <c r="FL562" s="242"/>
      <c r="FM562" s="242"/>
      <c r="FN562" s="242"/>
      <c r="FO562" s="242"/>
      <c r="FP562" s="242"/>
      <c r="FQ562" s="242"/>
      <c r="FR562" s="242"/>
      <c r="FS562" s="242"/>
      <c r="FT562" s="242"/>
      <c r="FU562" s="242"/>
      <c r="FV562" s="242"/>
      <c r="FW562" s="242"/>
      <c r="FX562" s="242"/>
      <c r="FY562" s="242"/>
      <c r="FZ562" s="242"/>
      <c r="GA562" s="242"/>
      <c r="GB562" s="242"/>
      <c r="GC562" s="242"/>
      <c r="GD562" s="242"/>
      <c r="GE562" s="242"/>
      <c r="GF562" s="242"/>
      <c r="GG562" s="242"/>
      <c r="GH562" s="242"/>
      <c r="GI562" s="242"/>
      <c r="GJ562" s="242"/>
      <c r="GK562" s="242"/>
      <c r="GL562" s="242"/>
      <c r="GM562" s="242"/>
      <c r="GN562" s="242"/>
      <c r="GO562" s="242"/>
      <c r="GP562" s="242"/>
      <c r="GQ562" s="242"/>
      <c r="GR562" s="242"/>
      <c r="GS562" s="242"/>
      <c r="GT562" s="242"/>
      <c r="GU562" s="242"/>
      <c r="GV562" s="242"/>
      <c r="GW562" s="242"/>
      <c r="GX562" s="242"/>
      <c r="GY562" s="242"/>
      <c r="GZ562" s="242"/>
      <c r="HA562" s="242"/>
      <c r="HB562" s="242"/>
      <c r="HC562" s="242"/>
      <c r="HD562" s="242"/>
      <c r="HE562" s="242"/>
      <c r="HF562" s="242"/>
      <c r="HG562" s="242"/>
      <c r="HH562" s="242"/>
      <c r="HI562" s="242"/>
      <c r="HJ562" s="242"/>
      <c r="HK562" s="242"/>
      <c r="HL562" s="242"/>
      <c r="HM562" s="242"/>
      <c r="HN562" s="242"/>
      <c r="HO562" s="242"/>
      <c r="HP562" s="242"/>
      <c r="HQ562" s="242"/>
      <c r="HR562" s="242"/>
      <c r="HS562" s="242"/>
      <c r="HT562" s="242"/>
      <c r="HU562" s="242"/>
      <c r="HV562" s="242"/>
      <c r="HW562" s="242"/>
      <c r="HX562" s="242"/>
      <c r="HY562" s="242"/>
      <c r="HZ562" s="242"/>
    </row>
    <row r="563" spans="1:234" s="242" customFormat="1" ht="10.5" customHeight="1" thickBot="1">
      <c r="A563" s="469" t="s">
        <v>51</v>
      </c>
      <c r="B563" s="470">
        <f>B559+1</f>
        <v>38901</v>
      </c>
      <c r="C563" s="293">
        <f>SUM(D563:J564)</f>
        <v>145</v>
      </c>
      <c r="D563" s="284">
        <v>26</v>
      </c>
      <c r="E563" s="80"/>
      <c r="F563" s="80">
        <v>69</v>
      </c>
      <c r="G563" s="80">
        <v>40</v>
      </c>
      <c r="H563" s="80"/>
      <c r="I563" s="80"/>
      <c r="J563" s="81"/>
      <c r="K563" s="28" t="s">
        <v>124</v>
      </c>
      <c r="L563" s="30">
        <v>8</v>
      </c>
      <c r="M563" s="82" t="s">
        <v>100</v>
      </c>
      <c r="N563" s="83">
        <v>14</v>
      </c>
      <c r="O563" s="214" t="s">
        <v>466</v>
      </c>
      <c r="P563" s="223"/>
      <c r="Q563" s="318">
        <f>SUM(R563:R564,T563:T564)+SUM(S563:S564)*1.5+SUM(U563:U564)/3+SUM(V563:V564)*0.6</f>
        <v>28</v>
      </c>
      <c r="R563" s="70"/>
      <c r="S563" s="70">
        <v>16</v>
      </c>
      <c r="T563" s="29">
        <v>4</v>
      </c>
      <c r="U563" s="29"/>
      <c r="V563" s="30"/>
      <c r="W563" s="28">
        <v>172</v>
      </c>
      <c r="X563" s="83">
        <v>183</v>
      </c>
      <c r="Y563" s="140"/>
      <c r="Z563" s="185">
        <v>15.5</v>
      </c>
      <c r="AA563" s="34"/>
      <c r="AB563" s="32">
        <v>26</v>
      </c>
      <c r="AC563" s="33">
        <v>109</v>
      </c>
      <c r="AD563" s="33"/>
      <c r="AE563" s="33"/>
      <c r="AF563" s="33"/>
      <c r="AG563" s="33"/>
      <c r="AH563" s="33"/>
      <c r="AI563" s="34"/>
      <c r="AJ563" s="30"/>
      <c r="AK563" s="180" t="s">
        <v>99</v>
      </c>
      <c r="AL563" s="185"/>
      <c r="AM563" s="33"/>
      <c r="AN563" s="351"/>
      <c r="AO563" s="34"/>
      <c r="AP563" s="352"/>
      <c r="AQ563" s="489" t="s">
        <v>467</v>
      </c>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c r="DL563" s="59"/>
      <c r="DM563" s="59"/>
      <c r="DN563" s="59"/>
      <c r="DO563" s="59"/>
      <c r="DP563" s="59"/>
      <c r="DQ563" s="59"/>
      <c r="DR563" s="59"/>
      <c r="DS563" s="59"/>
      <c r="DT563" s="59"/>
      <c r="DU563" s="59"/>
      <c r="DV563" s="59"/>
      <c r="DW563" s="59"/>
      <c r="DX563" s="59"/>
      <c r="DY563" s="59"/>
      <c r="DZ563" s="59"/>
      <c r="EA563" s="59"/>
      <c r="EB563" s="59"/>
      <c r="EC563" s="59"/>
      <c r="ED563" s="59"/>
      <c r="EE563" s="59"/>
      <c r="EF563" s="59"/>
      <c r="EG563" s="59"/>
      <c r="EH563" s="59"/>
      <c r="EI563" s="59"/>
      <c r="EJ563" s="59"/>
      <c r="EK563" s="59"/>
      <c r="EL563" s="59"/>
      <c r="EM563" s="59"/>
      <c r="EN563" s="59"/>
      <c r="EO563" s="59"/>
      <c r="EP563" s="59"/>
      <c r="EQ563" s="59"/>
      <c r="ER563" s="59"/>
      <c r="ES563" s="59"/>
      <c r="ET563" s="59"/>
      <c r="EU563" s="59"/>
      <c r="EV563" s="59"/>
      <c r="EW563" s="59"/>
      <c r="EX563" s="59"/>
      <c r="EY563" s="59"/>
      <c r="EZ563" s="59"/>
      <c r="FA563" s="59"/>
      <c r="FB563" s="59"/>
      <c r="FC563" s="59"/>
      <c r="FD563" s="59"/>
      <c r="FE563" s="59"/>
      <c r="FF563" s="59"/>
      <c r="FG563" s="59"/>
      <c r="FH563" s="59"/>
      <c r="FI563" s="59"/>
      <c r="FJ563" s="59"/>
      <c r="FK563" s="59"/>
      <c r="FL563" s="59"/>
      <c r="FM563" s="59"/>
      <c r="FN563" s="59"/>
      <c r="FO563" s="59"/>
      <c r="FP563" s="59"/>
      <c r="FQ563" s="59"/>
      <c r="FR563" s="59"/>
      <c r="FS563" s="59"/>
      <c r="FT563" s="59"/>
      <c r="FU563" s="59"/>
      <c r="FV563" s="59"/>
      <c r="FW563" s="59"/>
      <c r="FX563" s="59"/>
      <c r="FY563" s="59"/>
      <c r="FZ563" s="59"/>
      <c r="GA563" s="59"/>
      <c r="GB563" s="59"/>
      <c r="GC563" s="59"/>
      <c r="GD563" s="59"/>
      <c r="GE563" s="59"/>
      <c r="GF563" s="59"/>
      <c r="GG563" s="59"/>
      <c r="GH563" s="59"/>
      <c r="GI563" s="59"/>
      <c r="GJ563" s="59"/>
      <c r="GK563" s="59"/>
      <c r="GL563" s="59"/>
      <c r="GM563" s="59"/>
      <c r="GN563" s="59"/>
      <c r="GO563" s="59"/>
      <c r="GP563" s="59"/>
      <c r="GQ563" s="59"/>
      <c r="GR563" s="59"/>
      <c r="GS563" s="59"/>
      <c r="GT563" s="59"/>
      <c r="GU563" s="59"/>
      <c r="GV563" s="59"/>
      <c r="GW563" s="59"/>
      <c r="GX563" s="59"/>
      <c r="GY563" s="59"/>
      <c r="GZ563" s="59"/>
      <c r="HA563" s="59"/>
      <c r="HB563" s="59"/>
      <c r="HC563" s="59"/>
      <c r="HD563" s="59"/>
      <c r="HE563" s="59"/>
      <c r="HF563" s="59"/>
      <c r="HG563" s="59"/>
      <c r="HH563" s="59"/>
      <c r="HI563" s="59"/>
      <c r="HJ563" s="59"/>
      <c r="HK563" s="59"/>
      <c r="HL563" s="59"/>
      <c r="HM563" s="59"/>
      <c r="HN563" s="59"/>
      <c r="HO563" s="59"/>
      <c r="HP563" s="59"/>
      <c r="HQ563" s="59"/>
      <c r="HR563" s="59"/>
      <c r="HS563" s="59"/>
      <c r="HT563" s="59"/>
      <c r="HU563" s="59"/>
      <c r="HV563" s="59"/>
      <c r="HW563" s="59"/>
      <c r="HX563" s="59"/>
      <c r="HY563" s="59"/>
      <c r="HZ563" s="59"/>
    </row>
    <row r="564" spans="1:234" ht="10.5" customHeight="1">
      <c r="A564" s="467"/>
      <c r="B564" s="468"/>
      <c r="C564" s="292"/>
      <c r="D564" s="283">
        <v>10</v>
      </c>
      <c r="E564" s="87"/>
      <c r="F564" s="87"/>
      <c r="G564" s="87"/>
      <c r="H564" s="87"/>
      <c r="I564" s="87"/>
      <c r="J564" s="88"/>
      <c r="K564" s="89"/>
      <c r="L564" s="90">
        <v>9</v>
      </c>
      <c r="M564" s="91" t="s">
        <v>70</v>
      </c>
      <c r="N564" s="92">
        <v>20</v>
      </c>
      <c r="O564" s="215" t="s">
        <v>266</v>
      </c>
      <c r="P564" s="224"/>
      <c r="Q564" s="319"/>
      <c r="R564" s="93"/>
      <c r="S564" s="93"/>
      <c r="T564" s="94"/>
      <c r="U564" s="94"/>
      <c r="V564" s="90"/>
      <c r="W564" s="89"/>
      <c r="X564" s="92"/>
      <c r="Y564" s="182"/>
      <c r="Z564" s="184"/>
      <c r="AA564" s="306"/>
      <c r="AB564" s="442"/>
      <c r="AC564" s="349"/>
      <c r="AD564" s="349"/>
      <c r="AE564" s="349"/>
      <c r="AF564" s="349"/>
      <c r="AG564" s="349"/>
      <c r="AH564" s="349"/>
      <c r="AI564" s="306">
        <v>10</v>
      </c>
      <c r="AJ564" s="90">
        <v>8</v>
      </c>
      <c r="AK564" s="182"/>
      <c r="AL564" s="184"/>
      <c r="AM564" s="349"/>
      <c r="AN564" s="349"/>
      <c r="AO564" s="306"/>
      <c r="AP564" s="350"/>
      <c r="AQ564" s="490"/>
      <c r="AR564" s="95"/>
      <c r="AS564" s="95"/>
      <c r="AT564" s="95"/>
      <c r="AU564" s="95"/>
      <c r="AV564" s="95"/>
      <c r="AW564" s="95"/>
      <c r="AX564" s="95"/>
      <c r="AY564" s="95"/>
      <c r="AZ564" s="95"/>
      <c r="BA564" s="95"/>
      <c r="BB564" s="95"/>
      <c r="BC564" s="95"/>
      <c r="BD564" s="95"/>
      <c r="BE564" s="95"/>
      <c r="BF564" s="95"/>
      <c r="BG564" s="95"/>
      <c r="BH564" s="95"/>
      <c r="BI564" s="95"/>
      <c r="BJ564" s="95"/>
      <c r="BK564" s="95"/>
      <c r="BL564" s="95"/>
      <c r="BM564" s="95"/>
      <c r="BN564" s="95"/>
      <c r="BO564" s="95"/>
      <c r="BP564" s="95"/>
      <c r="BQ564" s="95"/>
      <c r="BR564" s="95"/>
      <c r="BS564" s="95"/>
      <c r="BT564" s="95"/>
      <c r="BU564" s="95"/>
      <c r="BV564" s="95"/>
      <c r="BW564" s="95"/>
      <c r="BX564" s="95"/>
      <c r="BY564" s="95"/>
      <c r="BZ564" s="95"/>
      <c r="CA564" s="95"/>
      <c r="CB564" s="95"/>
      <c r="CC564" s="95"/>
      <c r="CD564" s="95"/>
      <c r="CE564" s="95"/>
      <c r="CF564" s="95"/>
      <c r="CG564" s="95"/>
      <c r="CH564" s="95"/>
      <c r="CI564" s="95"/>
      <c r="CJ564" s="95"/>
      <c r="CK564" s="95"/>
      <c r="CL564" s="95"/>
      <c r="CM564" s="95"/>
      <c r="CN564" s="95"/>
      <c r="CO564" s="95"/>
      <c r="CP564" s="95"/>
      <c r="CQ564" s="95"/>
      <c r="CR564" s="95"/>
      <c r="CS564" s="95"/>
      <c r="CT564" s="95"/>
      <c r="CU564" s="95"/>
      <c r="CV564" s="95"/>
      <c r="CW564" s="95"/>
      <c r="CX564" s="95"/>
      <c r="CY564" s="95"/>
      <c r="CZ564" s="95"/>
      <c r="DA564" s="95"/>
      <c r="DB564" s="95"/>
      <c r="DC564" s="95"/>
      <c r="DD564" s="95"/>
      <c r="DE564" s="95"/>
      <c r="DF564" s="95"/>
      <c r="DG564" s="95"/>
      <c r="DH564" s="95"/>
      <c r="DI564" s="95"/>
      <c r="DJ564" s="95"/>
      <c r="DK564" s="95"/>
      <c r="DL564" s="95"/>
      <c r="DM564" s="95"/>
      <c r="DN564" s="95"/>
      <c r="DO564" s="95"/>
      <c r="DP564" s="95"/>
      <c r="DQ564" s="95"/>
      <c r="DR564" s="95"/>
      <c r="DS564" s="95"/>
      <c r="DT564" s="95"/>
      <c r="DU564" s="95"/>
      <c r="DV564" s="95"/>
      <c r="DW564" s="95"/>
      <c r="DX564" s="95"/>
      <c r="DY564" s="95"/>
      <c r="DZ564" s="95"/>
      <c r="EA564" s="95"/>
      <c r="EB564" s="95"/>
      <c r="EC564" s="95"/>
      <c r="ED564" s="95"/>
      <c r="EE564" s="95"/>
      <c r="EF564" s="95"/>
      <c r="EG564" s="95"/>
      <c r="EH564" s="95"/>
      <c r="EI564" s="95"/>
      <c r="EJ564" s="95"/>
      <c r="EK564" s="95"/>
      <c r="EL564" s="95"/>
      <c r="EM564" s="95"/>
      <c r="EN564" s="95"/>
      <c r="EO564" s="95"/>
      <c r="EP564" s="95"/>
      <c r="EQ564" s="95"/>
      <c r="ER564" s="95"/>
      <c r="ES564" s="95"/>
      <c r="ET564" s="95"/>
      <c r="EU564" s="95"/>
      <c r="EV564" s="95"/>
      <c r="EW564" s="95"/>
      <c r="EX564" s="95"/>
      <c r="EY564" s="95"/>
      <c r="EZ564" s="95"/>
      <c r="FA564" s="95"/>
      <c r="FB564" s="95"/>
      <c r="FC564" s="95"/>
      <c r="FD564" s="95"/>
      <c r="FE564" s="95"/>
      <c r="FF564" s="95"/>
      <c r="FG564" s="95"/>
      <c r="FH564" s="95"/>
      <c r="FI564" s="95"/>
      <c r="FJ564" s="95"/>
      <c r="FK564" s="95"/>
      <c r="FL564" s="95"/>
      <c r="FM564" s="95"/>
      <c r="FN564" s="95"/>
      <c r="FO564" s="95"/>
      <c r="FP564" s="95"/>
      <c r="FQ564" s="95"/>
      <c r="FR564" s="95"/>
      <c r="FS564" s="95"/>
      <c r="FT564" s="95"/>
      <c r="FU564" s="95"/>
      <c r="FV564" s="95"/>
      <c r="FW564" s="95"/>
      <c r="FX564" s="95"/>
      <c r="FY564" s="95"/>
      <c r="FZ564" s="95"/>
      <c r="GA564" s="95"/>
      <c r="GB564" s="95"/>
      <c r="GC564" s="95"/>
      <c r="GD564" s="95"/>
      <c r="GE564" s="95"/>
      <c r="GF564" s="95"/>
      <c r="GG564" s="95"/>
      <c r="GH564" s="95"/>
      <c r="GI564" s="95"/>
      <c r="GJ564" s="95"/>
      <c r="GK564" s="95"/>
      <c r="GL564" s="95"/>
      <c r="GM564" s="95"/>
      <c r="GN564" s="95"/>
      <c r="GO564" s="95"/>
      <c r="GP564" s="95"/>
      <c r="GQ564" s="95"/>
      <c r="GR564" s="95"/>
      <c r="GS564" s="95"/>
      <c r="GT564" s="95"/>
      <c r="GU564" s="95"/>
      <c r="GV564" s="95"/>
      <c r="GW564" s="95"/>
      <c r="GX564" s="95"/>
      <c r="GY564" s="95"/>
      <c r="GZ564" s="95"/>
      <c r="HA564" s="95"/>
      <c r="HB564" s="95"/>
      <c r="HC564" s="95"/>
      <c r="HD564" s="95"/>
      <c r="HE564" s="95"/>
      <c r="HF564" s="95"/>
      <c r="HG564" s="95"/>
      <c r="HH564" s="95"/>
      <c r="HI564" s="95"/>
      <c r="HJ564" s="95"/>
      <c r="HK564" s="95"/>
      <c r="HL564" s="95"/>
      <c r="HM564" s="95"/>
      <c r="HN564" s="95"/>
      <c r="HO564" s="95"/>
      <c r="HP564" s="95"/>
      <c r="HQ564" s="95"/>
      <c r="HR564" s="95"/>
      <c r="HS564" s="95"/>
      <c r="HT564" s="95"/>
      <c r="HU564" s="95"/>
      <c r="HV564" s="95"/>
      <c r="HW564" s="95"/>
      <c r="HX564" s="95"/>
      <c r="HY564" s="95"/>
      <c r="HZ564" s="95"/>
    </row>
    <row r="565" spans="1:234" s="95" customFormat="1" ht="10.5" customHeight="1">
      <c r="A565" s="463" t="s">
        <v>59</v>
      </c>
      <c r="B565" s="465">
        <f>B563+1</f>
        <v>38902</v>
      </c>
      <c r="C565" s="293">
        <f>SUM(D565:J566)</f>
        <v>85</v>
      </c>
      <c r="D565" s="284">
        <v>30</v>
      </c>
      <c r="E565" s="80">
        <v>5</v>
      </c>
      <c r="F565" s="80">
        <v>25</v>
      </c>
      <c r="G565" s="80">
        <v>4</v>
      </c>
      <c r="H565" s="80"/>
      <c r="I565" s="80"/>
      <c r="J565" s="81"/>
      <c r="K565" s="28" t="s">
        <v>124</v>
      </c>
      <c r="L565" s="30">
        <v>9</v>
      </c>
      <c r="M565" s="82" t="s">
        <v>100</v>
      </c>
      <c r="N565" s="83">
        <v>11</v>
      </c>
      <c r="O565" s="211" t="s">
        <v>510</v>
      </c>
      <c r="P565" s="221"/>
      <c r="Q565" s="318">
        <f>SUM(R565:R566,T565:T566)+SUM(S565:S566)*1.5+SUM(U565:U566)/3+SUM(V565:V566)*0.6</f>
        <v>16.5</v>
      </c>
      <c r="R565" s="70"/>
      <c r="S565" s="70">
        <v>5</v>
      </c>
      <c r="T565" s="29">
        <v>5</v>
      </c>
      <c r="U565" s="29"/>
      <c r="V565" s="30"/>
      <c r="W565" s="28">
        <v>164</v>
      </c>
      <c r="X565" s="83"/>
      <c r="Y565" s="140"/>
      <c r="Z565" s="185">
        <v>5.2</v>
      </c>
      <c r="AA565" s="34"/>
      <c r="AB565" s="32">
        <v>30</v>
      </c>
      <c r="AC565" s="33">
        <v>34</v>
      </c>
      <c r="AD565" s="33"/>
      <c r="AE565" s="33"/>
      <c r="AF565" s="33"/>
      <c r="AG565" s="33"/>
      <c r="AH565" s="33"/>
      <c r="AI565" s="34"/>
      <c r="AJ565" s="30"/>
      <c r="AK565" s="180" t="s">
        <v>99</v>
      </c>
      <c r="AL565" s="185"/>
      <c r="AM565" s="33"/>
      <c r="AN565" s="33"/>
      <c r="AO565" s="34"/>
      <c r="AP565" s="352"/>
      <c r="AQ565" s="491" t="s">
        <v>630</v>
      </c>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c r="DL565" s="59"/>
      <c r="DM565" s="59"/>
      <c r="DN565" s="59"/>
      <c r="DO565" s="59"/>
      <c r="DP565" s="59"/>
      <c r="DQ565" s="59"/>
      <c r="DR565" s="59"/>
      <c r="DS565" s="59"/>
      <c r="DT565" s="59"/>
      <c r="DU565" s="59"/>
      <c r="DV565" s="59"/>
      <c r="DW565" s="59"/>
      <c r="DX565" s="59"/>
      <c r="DY565" s="59"/>
      <c r="DZ565" s="59"/>
      <c r="EA565" s="59"/>
      <c r="EB565" s="59"/>
      <c r="EC565" s="59"/>
      <c r="ED565" s="59"/>
      <c r="EE565" s="59"/>
      <c r="EF565" s="59"/>
      <c r="EG565" s="59"/>
      <c r="EH565" s="59"/>
      <c r="EI565" s="59"/>
      <c r="EJ565" s="59"/>
      <c r="EK565" s="59"/>
      <c r="EL565" s="59"/>
      <c r="EM565" s="59"/>
      <c r="EN565" s="59"/>
      <c r="EO565" s="59"/>
      <c r="EP565" s="59"/>
      <c r="EQ565" s="59"/>
      <c r="ER565" s="59"/>
      <c r="ES565" s="59"/>
      <c r="ET565" s="59"/>
      <c r="EU565" s="59"/>
      <c r="EV565" s="59"/>
      <c r="EW565" s="59"/>
      <c r="EX565" s="59"/>
      <c r="EY565" s="59"/>
      <c r="EZ565" s="59"/>
      <c r="FA565" s="59"/>
      <c r="FB565" s="59"/>
      <c r="FC565" s="59"/>
      <c r="FD565" s="59"/>
      <c r="FE565" s="59"/>
      <c r="FF565" s="59"/>
      <c r="FG565" s="59"/>
      <c r="FH565" s="59"/>
      <c r="FI565" s="59"/>
      <c r="FJ565" s="59"/>
      <c r="FK565" s="59"/>
      <c r="FL565" s="59"/>
      <c r="FM565" s="59"/>
      <c r="FN565" s="59"/>
      <c r="FO565" s="59"/>
      <c r="FP565" s="59"/>
      <c r="FQ565" s="59"/>
      <c r="FR565" s="59"/>
      <c r="FS565" s="59"/>
      <c r="FT565" s="59"/>
      <c r="FU565" s="59"/>
      <c r="FV565" s="59"/>
      <c r="FW565" s="59"/>
      <c r="FX565" s="59"/>
      <c r="FY565" s="59"/>
      <c r="FZ565" s="59"/>
      <c r="GA565" s="59"/>
      <c r="GB565" s="59"/>
      <c r="GC565" s="59"/>
      <c r="GD565" s="59"/>
      <c r="GE565" s="59"/>
      <c r="GF565" s="59"/>
      <c r="GG565" s="59"/>
      <c r="GH565" s="59"/>
      <c r="GI565" s="59"/>
      <c r="GJ565" s="59"/>
      <c r="GK565" s="59"/>
      <c r="GL565" s="59"/>
      <c r="GM565" s="59"/>
      <c r="GN565" s="59"/>
      <c r="GO565" s="59"/>
      <c r="GP565" s="59"/>
      <c r="GQ565" s="59"/>
      <c r="GR565" s="59"/>
      <c r="GS565" s="59"/>
      <c r="GT565" s="59"/>
      <c r="GU565" s="59"/>
      <c r="GV565" s="59"/>
      <c r="GW565" s="59"/>
      <c r="GX565" s="59"/>
      <c r="GY565" s="59"/>
      <c r="GZ565" s="59"/>
      <c r="HA565" s="59"/>
      <c r="HB565" s="59"/>
      <c r="HC565" s="59"/>
      <c r="HD565" s="59"/>
      <c r="HE565" s="59"/>
      <c r="HF565" s="59"/>
      <c r="HG565" s="59"/>
      <c r="HH565" s="59"/>
      <c r="HI565" s="59"/>
      <c r="HJ565" s="59"/>
      <c r="HK565" s="59"/>
      <c r="HL565" s="59"/>
      <c r="HM565" s="59"/>
      <c r="HN565" s="59"/>
      <c r="HO565" s="59"/>
      <c r="HP565" s="59"/>
      <c r="HQ565" s="59"/>
      <c r="HR565" s="59"/>
      <c r="HS565" s="59"/>
      <c r="HT565" s="59"/>
      <c r="HU565" s="59"/>
      <c r="HV565" s="59"/>
      <c r="HW565" s="59"/>
      <c r="HX565" s="59"/>
      <c r="HY565" s="59"/>
      <c r="HZ565" s="59"/>
    </row>
    <row r="566" spans="1:234" ht="10.5" customHeight="1">
      <c r="A566" s="467"/>
      <c r="B566" s="468"/>
      <c r="C566" s="292"/>
      <c r="D566" s="283">
        <v>21</v>
      </c>
      <c r="E566" s="87"/>
      <c r="F566" s="87"/>
      <c r="G566" s="87"/>
      <c r="H566" s="87"/>
      <c r="I566" s="87"/>
      <c r="J566" s="88"/>
      <c r="K566" s="89" t="s">
        <v>98</v>
      </c>
      <c r="L566" s="90">
        <v>9</v>
      </c>
      <c r="M566" s="91" t="s">
        <v>97</v>
      </c>
      <c r="N566" s="92">
        <v>18</v>
      </c>
      <c r="O566" s="212" t="s">
        <v>207</v>
      </c>
      <c r="P566" s="222"/>
      <c r="Q566" s="319"/>
      <c r="R566" s="93"/>
      <c r="S566" s="93"/>
      <c r="T566" s="94">
        <v>4</v>
      </c>
      <c r="U566" s="94"/>
      <c r="V566" s="90"/>
      <c r="W566" s="89"/>
      <c r="X566" s="92"/>
      <c r="Y566" s="182"/>
      <c r="Z566" s="184"/>
      <c r="AA566" s="306"/>
      <c r="AB566" s="442">
        <v>21</v>
      </c>
      <c r="AC566" s="349"/>
      <c r="AD566" s="349"/>
      <c r="AE566" s="349"/>
      <c r="AF566" s="349"/>
      <c r="AG566" s="349"/>
      <c r="AH566" s="349"/>
      <c r="AI566" s="306"/>
      <c r="AJ566" s="90">
        <v>7</v>
      </c>
      <c r="AK566" s="182"/>
      <c r="AL566" s="184"/>
      <c r="AM566" s="349"/>
      <c r="AN566" s="349"/>
      <c r="AO566" s="306"/>
      <c r="AP566" s="350"/>
      <c r="AQ566" s="490"/>
      <c r="AR566" s="95"/>
      <c r="AS566" s="95"/>
      <c r="AT566" s="95"/>
      <c r="AU566" s="95"/>
      <c r="AV566" s="95"/>
      <c r="AW566" s="95"/>
      <c r="AX566" s="95"/>
      <c r="AY566" s="95"/>
      <c r="AZ566" s="95"/>
      <c r="BA566" s="95"/>
      <c r="BB566" s="95"/>
      <c r="BC566" s="95"/>
      <c r="BD566" s="95"/>
      <c r="BE566" s="95"/>
      <c r="BF566" s="95"/>
      <c r="BG566" s="95"/>
      <c r="BH566" s="95"/>
      <c r="BI566" s="95"/>
      <c r="BJ566" s="95"/>
      <c r="BK566" s="95"/>
      <c r="BL566" s="95"/>
      <c r="BM566" s="95"/>
      <c r="BN566" s="95"/>
      <c r="BO566" s="95"/>
      <c r="BP566" s="95"/>
      <c r="BQ566" s="95"/>
      <c r="BR566" s="95"/>
      <c r="BS566" s="95"/>
      <c r="BT566" s="95"/>
      <c r="BU566" s="95"/>
      <c r="BV566" s="95"/>
      <c r="BW566" s="95"/>
      <c r="BX566" s="95"/>
      <c r="BY566" s="95"/>
      <c r="BZ566" s="95"/>
      <c r="CA566" s="95"/>
      <c r="CB566" s="95"/>
      <c r="CC566" s="95"/>
      <c r="CD566" s="95"/>
      <c r="CE566" s="95"/>
      <c r="CF566" s="95"/>
      <c r="CG566" s="95"/>
      <c r="CH566" s="95"/>
      <c r="CI566" s="95"/>
      <c r="CJ566" s="95"/>
      <c r="CK566" s="95"/>
      <c r="CL566" s="95"/>
      <c r="CM566" s="95"/>
      <c r="CN566" s="95"/>
      <c r="CO566" s="95"/>
      <c r="CP566" s="95"/>
      <c r="CQ566" s="95"/>
      <c r="CR566" s="95"/>
      <c r="CS566" s="95"/>
      <c r="CT566" s="95"/>
      <c r="CU566" s="95"/>
      <c r="CV566" s="95"/>
      <c r="CW566" s="95"/>
      <c r="CX566" s="95"/>
      <c r="CY566" s="95"/>
      <c r="CZ566" s="95"/>
      <c r="DA566" s="95"/>
      <c r="DB566" s="95"/>
      <c r="DC566" s="95"/>
      <c r="DD566" s="95"/>
      <c r="DE566" s="95"/>
      <c r="DF566" s="95"/>
      <c r="DG566" s="95"/>
      <c r="DH566" s="95"/>
      <c r="DI566" s="95"/>
      <c r="DJ566" s="95"/>
      <c r="DK566" s="95"/>
      <c r="DL566" s="95"/>
      <c r="DM566" s="95"/>
      <c r="DN566" s="95"/>
      <c r="DO566" s="95"/>
      <c r="DP566" s="95"/>
      <c r="DQ566" s="95"/>
      <c r="DR566" s="95"/>
      <c r="DS566" s="95"/>
      <c r="DT566" s="95"/>
      <c r="DU566" s="95"/>
      <c r="DV566" s="95"/>
      <c r="DW566" s="95"/>
      <c r="DX566" s="95"/>
      <c r="DY566" s="95"/>
      <c r="DZ566" s="95"/>
      <c r="EA566" s="95"/>
      <c r="EB566" s="95"/>
      <c r="EC566" s="95"/>
      <c r="ED566" s="95"/>
      <c r="EE566" s="95"/>
      <c r="EF566" s="95"/>
      <c r="EG566" s="95"/>
      <c r="EH566" s="95"/>
      <c r="EI566" s="95"/>
      <c r="EJ566" s="95"/>
      <c r="EK566" s="95"/>
      <c r="EL566" s="95"/>
      <c r="EM566" s="95"/>
      <c r="EN566" s="95"/>
      <c r="EO566" s="95"/>
      <c r="EP566" s="95"/>
      <c r="EQ566" s="95"/>
      <c r="ER566" s="95"/>
      <c r="ES566" s="95"/>
      <c r="ET566" s="95"/>
      <c r="EU566" s="95"/>
      <c r="EV566" s="95"/>
      <c r="EW566" s="95"/>
      <c r="EX566" s="95"/>
      <c r="EY566" s="95"/>
      <c r="EZ566" s="95"/>
      <c r="FA566" s="95"/>
      <c r="FB566" s="95"/>
      <c r="FC566" s="95"/>
      <c r="FD566" s="95"/>
      <c r="FE566" s="95"/>
      <c r="FF566" s="95"/>
      <c r="FG566" s="95"/>
      <c r="FH566" s="95"/>
      <c r="FI566" s="95"/>
      <c r="FJ566" s="95"/>
      <c r="FK566" s="95"/>
      <c r="FL566" s="95"/>
      <c r="FM566" s="95"/>
      <c r="FN566" s="95"/>
      <c r="FO566" s="95"/>
      <c r="FP566" s="95"/>
      <c r="FQ566" s="95"/>
      <c r="FR566" s="95"/>
      <c r="FS566" s="95"/>
      <c r="FT566" s="95"/>
      <c r="FU566" s="95"/>
      <c r="FV566" s="95"/>
      <c r="FW566" s="95"/>
      <c r="FX566" s="95"/>
      <c r="FY566" s="95"/>
      <c r="FZ566" s="95"/>
      <c r="GA566" s="95"/>
      <c r="GB566" s="95"/>
      <c r="GC566" s="95"/>
      <c r="GD566" s="95"/>
      <c r="GE566" s="95"/>
      <c r="GF566" s="95"/>
      <c r="GG566" s="95"/>
      <c r="GH566" s="95"/>
      <c r="GI566" s="95"/>
      <c r="GJ566" s="95"/>
      <c r="GK566" s="95"/>
      <c r="GL566" s="95"/>
      <c r="GM566" s="95"/>
      <c r="GN566" s="95"/>
      <c r="GO566" s="95"/>
      <c r="GP566" s="95"/>
      <c r="GQ566" s="95"/>
      <c r="GR566" s="95"/>
      <c r="GS566" s="95"/>
      <c r="GT566" s="95"/>
      <c r="GU566" s="95"/>
      <c r="GV566" s="95"/>
      <c r="GW566" s="95"/>
      <c r="GX566" s="95"/>
      <c r="GY566" s="95"/>
      <c r="GZ566" s="95"/>
      <c r="HA566" s="95"/>
      <c r="HB566" s="95"/>
      <c r="HC566" s="95"/>
      <c r="HD566" s="95"/>
      <c r="HE566" s="95"/>
      <c r="HF566" s="95"/>
      <c r="HG566" s="95"/>
      <c r="HH566" s="95"/>
      <c r="HI566" s="95"/>
      <c r="HJ566" s="95"/>
      <c r="HK566" s="95"/>
      <c r="HL566" s="95"/>
      <c r="HM566" s="95"/>
      <c r="HN566" s="95"/>
      <c r="HO566" s="95"/>
      <c r="HP566" s="95"/>
      <c r="HQ566" s="95"/>
      <c r="HR566" s="95"/>
      <c r="HS566" s="95"/>
      <c r="HT566" s="95"/>
      <c r="HU566" s="95"/>
      <c r="HV566" s="95"/>
      <c r="HW566" s="95"/>
      <c r="HX566" s="95"/>
      <c r="HY566" s="95"/>
      <c r="HZ566" s="95"/>
    </row>
    <row r="567" spans="1:234" s="95" customFormat="1" ht="10.5" customHeight="1">
      <c r="A567" s="463" t="s">
        <v>60</v>
      </c>
      <c r="B567" s="465">
        <f>B565+1</f>
        <v>38903</v>
      </c>
      <c r="C567" s="293">
        <f>SUM(D567:J568)</f>
        <v>70</v>
      </c>
      <c r="D567" s="284">
        <v>40</v>
      </c>
      <c r="E567" s="80"/>
      <c r="F567" s="80">
        <v>5</v>
      </c>
      <c r="G567" s="80">
        <v>10</v>
      </c>
      <c r="H567" s="80"/>
      <c r="I567" s="80"/>
      <c r="J567" s="81"/>
      <c r="K567" s="28" t="s">
        <v>124</v>
      </c>
      <c r="L567" s="30">
        <v>9</v>
      </c>
      <c r="M567" s="82" t="s">
        <v>100</v>
      </c>
      <c r="N567" s="83">
        <v>12</v>
      </c>
      <c r="O567" s="211" t="s">
        <v>511</v>
      </c>
      <c r="P567" s="221"/>
      <c r="Q567" s="318">
        <f>SUM(R567:R568,T567:T568)+SUM(S567:S568)*1.5+SUM(U567:U568)/3+SUM(V567:V568)*0.6</f>
        <v>14</v>
      </c>
      <c r="R567" s="70"/>
      <c r="S567" s="70">
        <v>2</v>
      </c>
      <c r="T567" s="29">
        <v>9</v>
      </c>
      <c r="U567" s="29"/>
      <c r="V567" s="30"/>
      <c r="W567" s="28">
        <v>170</v>
      </c>
      <c r="X567" s="83"/>
      <c r="Y567" s="140"/>
      <c r="Z567" s="185">
        <v>3.5</v>
      </c>
      <c r="AA567" s="34"/>
      <c r="AB567" s="32">
        <v>40</v>
      </c>
      <c r="AC567" s="33">
        <v>15</v>
      </c>
      <c r="AD567" s="33"/>
      <c r="AE567" s="33"/>
      <c r="AF567" s="33"/>
      <c r="AG567" s="33"/>
      <c r="AH567" s="33"/>
      <c r="AI567" s="34"/>
      <c r="AJ567" s="30"/>
      <c r="AK567" s="180" t="s">
        <v>99</v>
      </c>
      <c r="AL567" s="185"/>
      <c r="AM567" s="33"/>
      <c r="AN567" s="33"/>
      <c r="AO567" s="34"/>
      <c r="AP567" s="352"/>
      <c r="AQ567" s="491" t="s">
        <v>634</v>
      </c>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c r="DL567" s="59"/>
      <c r="DM567" s="59"/>
      <c r="DN567" s="59"/>
      <c r="DO567" s="59"/>
      <c r="DP567" s="59"/>
      <c r="DQ567" s="59"/>
      <c r="DR567" s="59"/>
      <c r="DS567" s="59"/>
      <c r="DT567" s="59"/>
      <c r="DU567" s="59"/>
      <c r="DV567" s="59"/>
      <c r="DW567" s="59"/>
      <c r="DX567" s="59"/>
      <c r="DY567" s="59"/>
      <c r="DZ567" s="59"/>
      <c r="EA567" s="59"/>
      <c r="EB567" s="59"/>
      <c r="EC567" s="59"/>
      <c r="ED567" s="59"/>
      <c r="EE567" s="59"/>
      <c r="EF567" s="59"/>
      <c r="EG567" s="59"/>
      <c r="EH567" s="59"/>
      <c r="EI567" s="59"/>
      <c r="EJ567" s="59"/>
      <c r="EK567" s="59"/>
      <c r="EL567" s="59"/>
      <c r="EM567" s="59"/>
      <c r="EN567" s="59"/>
      <c r="EO567" s="59"/>
      <c r="EP567" s="59"/>
      <c r="EQ567" s="59"/>
      <c r="ER567" s="59"/>
      <c r="ES567" s="59"/>
      <c r="ET567" s="59"/>
      <c r="EU567" s="59"/>
      <c r="EV567" s="59"/>
      <c r="EW567" s="59"/>
      <c r="EX567" s="59"/>
      <c r="EY567" s="59"/>
      <c r="EZ567" s="59"/>
      <c r="FA567" s="59"/>
      <c r="FB567" s="59"/>
      <c r="FC567" s="59"/>
      <c r="FD567" s="59"/>
      <c r="FE567" s="59"/>
      <c r="FF567" s="59"/>
      <c r="FG567" s="59"/>
      <c r="FH567" s="59"/>
      <c r="FI567" s="59"/>
      <c r="FJ567" s="59"/>
      <c r="FK567" s="59"/>
      <c r="FL567" s="59"/>
      <c r="FM567" s="59"/>
      <c r="FN567" s="59"/>
      <c r="FO567" s="59"/>
      <c r="FP567" s="59"/>
      <c r="FQ567" s="59"/>
      <c r="FR567" s="59"/>
      <c r="FS567" s="59"/>
      <c r="FT567" s="59"/>
      <c r="FU567" s="59"/>
      <c r="FV567" s="59"/>
      <c r="FW567" s="59"/>
      <c r="FX567" s="59"/>
      <c r="FY567" s="59"/>
      <c r="FZ567" s="59"/>
      <c r="GA567" s="59"/>
      <c r="GB567" s="59"/>
      <c r="GC567" s="59"/>
      <c r="GD567" s="59"/>
      <c r="GE567" s="59"/>
      <c r="GF567" s="59"/>
      <c r="GG567" s="59"/>
      <c r="GH567" s="59"/>
      <c r="GI567" s="59"/>
      <c r="GJ567" s="59"/>
      <c r="GK567" s="59"/>
      <c r="GL567" s="59"/>
      <c r="GM567" s="59"/>
      <c r="GN567" s="59"/>
      <c r="GO567" s="59"/>
      <c r="GP567" s="59"/>
      <c r="GQ567" s="59"/>
      <c r="GR567" s="59"/>
      <c r="GS567" s="59"/>
      <c r="GT567" s="59"/>
      <c r="GU567" s="59"/>
      <c r="GV567" s="59"/>
      <c r="GW567" s="59"/>
      <c r="GX567" s="59"/>
      <c r="GY567" s="59"/>
      <c r="GZ567" s="59"/>
      <c r="HA567" s="59"/>
      <c r="HB567" s="59"/>
      <c r="HC567" s="59"/>
      <c r="HD567" s="59"/>
      <c r="HE567" s="59"/>
      <c r="HF567" s="59"/>
      <c r="HG567" s="59"/>
      <c r="HH567" s="59"/>
      <c r="HI567" s="59"/>
      <c r="HJ567" s="59"/>
      <c r="HK567" s="59"/>
      <c r="HL567" s="59"/>
      <c r="HM567" s="59"/>
      <c r="HN567" s="59"/>
      <c r="HO567" s="59"/>
      <c r="HP567" s="59"/>
      <c r="HQ567" s="59"/>
      <c r="HR567" s="59"/>
      <c r="HS567" s="59"/>
      <c r="HT567" s="59"/>
      <c r="HU567" s="59"/>
      <c r="HV567" s="59"/>
      <c r="HW567" s="59"/>
      <c r="HX567" s="59"/>
      <c r="HY567" s="59"/>
      <c r="HZ567" s="59"/>
    </row>
    <row r="568" spans="1:234" ht="10.5" customHeight="1">
      <c r="A568" s="467"/>
      <c r="B568" s="468"/>
      <c r="C568" s="294"/>
      <c r="D568" s="283">
        <v>15</v>
      </c>
      <c r="E568" s="87"/>
      <c r="F568" s="87"/>
      <c r="G568" s="87"/>
      <c r="H568" s="87"/>
      <c r="I568" s="87"/>
      <c r="J568" s="88"/>
      <c r="K568" s="89" t="s">
        <v>98</v>
      </c>
      <c r="L568" s="90">
        <v>9</v>
      </c>
      <c r="M568" s="91" t="s">
        <v>97</v>
      </c>
      <c r="N568" s="92">
        <v>18</v>
      </c>
      <c r="O568" s="212" t="s">
        <v>207</v>
      </c>
      <c r="P568" s="222"/>
      <c r="Q568" s="319"/>
      <c r="R568" s="93"/>
      <c r="S568" s="93"/>
      <c r="T568" s="94">
        <v>2</v>
      </c>
      <c r="U568" s="94"/>
      <c r="V568" s="90"/>
      <c r="W568" s="89"/>
      <c r="X568" s="92"/>
      <c r="Y568" s="182"/>
      <c r="Z568" s="184"/>
      <c r="AA568" s="306"/>
      <c r="AB568" s="442">
        <v>10</v>
      </c>
      <c r="AC568" s="349"/>
      <c r="AD568" s="349"/>
      <c r="AE568" s="349"/>
      <c r="AF568" s="349"/>
      <c r="AG568" s="349"/>
      <c r="AH568" s="349"/>
      <c r="AI568" s="306">
        <v>5</v>
      </c>
      <c r="AJ568" s="90">
        <v>8</v>
      </c>
      <c r="AK568" s="182"/>
      <c r="AL568" s="184"/>
      <c r="AM568" s="349"/>
      <c r="AN568" s="349"/>
      <c r="AO568" s="306"/>
      <c r="AP568" s="350"/>
      <c r="AQ568" s="490"/>
      <c r="AR568" s="95"/>
      <c r="AS568" s="95"/>
      <c r="AT568" s="95"/>
      <c r="AU568" s="95"/>
      <c r="AV568" s="95"/>
      <c r="AW568" s="95"/>
      <c r="AX568" s="95"/>
      <c r="AY568" s="95"/>
      <c r="AZ568" s="95"/>
      <c r="BA568" s="95"/>
      <c r="BB568" s="95"/>
      <c r="BC568" s="95"/>
      <c r="BD568" s="95"/>
      <c r="BE568" s="95"/>
      <c r="BF568" s="95"/>
      <c r="BG568" s="95"/>
      <c r="BH568" s="95"/>
      <c r="BI568" s="95"/>
      <c r="BJ568" s="95"/>
      <c r="BK568" s="95"/>
      <c r="BL568" s="95"/>
      <c r="BM568" s="95"/>
      <c r="BN568" s="95"/>
      <c r="BO568" s="95"/>
      <c r="BP568" s="95"/>
      <c r="BQ568" s="95"/>
      <c r="BR568" s="95"/>
      <c r="BS568" s="95"/>
      <c r="BT568" s="95"/>
      <c r="BU568" s="95"/>
      <c r="BV568" s="95"/>
      <c r="BW568" s="95"/>
      <c r="BX568" s="95"/>
      <c r="BY568" s="95"/>
      <c r="BZ568" s="95"/>
      <c r="CA568" s="95"/>
      <c r="CB568" s="95"/>
      <c r="CC568" s="95"/>
      <c r="CD568" s="95"/>
      <c r="CE568" s="95"/>
      <c r="CF568" s="95"/>
      <c r="CG568" s="95"/>
      <c r="CH568" s="95"/>
      <c r="CI568" s="95"/>
      <c r="CJ568" s="95"/>
      <c r="CK568" s="95"/>
      <c r="CL568" s="95"/>
      <c r="CM568" s="95"/>
      <c r="CN568" s="95"/>
      <c r="CO568" s="95"/>
      <c r="CP568" s="95"/>
      <c r="CQ568" s="95"/>
      <c r="CR568" s="95"/>
      <c r="CS568" s="95"/>
      <c r="CT568" s="95"/>
      <c r="CU568" s="95"/>
      <c r="CV568" s="95"/>
      <c r="CW568" s="95"/>
      <c r="CX568" s="95"/>
      <c r="CY568" s="95"/>
      <c r="CZ568" s="95"/>
      <c r="DA568" s="95"/>
      <c r="DB568" s="95"/>
      <c r="DC568" s="95"/>
      <c r="DD568" s="95"/>
      <c r="DE568" s="95"/>
      <c r="DF568" s="95"/>
      <c r="DG568" s="95"/>
      <c r="DH568" s="95"/>
      <c r="DI568" s="95"/>
      <c r="DJ568" s="95"/>
      <c r="DK568" s="95"/>
      <c r="DL568" s="95"/>
      <c r="DM568" s="95"/>
      <c r="DN568" s="95"/>
      <c r="DO568" s="95"/>
      <c r="DP568" s="95"/>
      <c r="DQ568" s="95"/>
      <c r="DR568" s="95"/>
      <c r="DS568" s="95"/>
      <c r="DT568" s="95"/>
      <c r="DU568" s="95"/>
      <c r="DV568" s="95"/>
      <c r="DW568" s="95"/>
      <c r="DX568" s="95"/>
      <c r="DY568" s="95"/>
      <c r="DZ568" s="95"/>
      <c r="EA568" s="95"/>
      <c r="EB568" s="95"/>
      <c r="EC568" s="95"/>
      <c r="ED568" s="95"/>
      <c r="EE568" s="95"/>
      <c r="EF568" s="95"/>
      <c r="EG568" s="95"/>
      <c r="EH568" s="95"/>
      <c r="EI568" s="95"/>
      <c r="EJ568" s="95"/>
      <c r="EK568" s="95"/>
      <c r="EL568" s="95"/>
      <c r="EM568" s="95"/>
      <c r="EN568" s="95"/>
      <c r="EO568" s="95"/>
      <c r="EP568" s="95"/>
      <c r="EQ568" s="95"/>
      <c r="ER568" s="95"/>
      <c r="ES568" s="95"/>
      <c r="ET568" s="95"/>
      <c r="EU568" s="95"/>
      <c r="EV568" s="95"/>
      <c r="EW568" s="95"/>
      <c r="EX568" s="95"/>
      <c r="EY568" s="95"/>
      <c r="EZ568" s="95"/>
      <c r="FA568" s="95"/>
      <c r="FB568" s="95"/>
      <c r="FC568" s="95"/>
      <c r="FD568" s="95"/>
      <c r="FE568" s="95"/>
      <c r="FF568" s="95"/>
      <c r="FG568" s="95"/>
      <c r="FH568" s="95"/>
      <c r="FI568" s="95"/>
      <c r="FJ568" s="95"/>
      <c r="FK568" s="95"/>
      <c r="FL568" s="95"/>
      <c r="FM568" s="95"/>
      <c r="FN568" s="95"/>
      <c r="FO568" s="95"/>
      <c r="FP568" s="95"/>
      <c r="FQ568" s="95"/>
      <c r="FR568" s="95"/>
      <c r="FS568" s="95"/>
      <c r="FT568" s="95"/>
      <c r="FU568" s="95"/>
      <c r="FV568" s="95"/>
      <c r="FW568" s="95"/>
      <c r="FX568" s="95"/>
      <c r="FY568" s="95"/>
      <c r="FZ568" s="95"/>
      <c r="GA568" s="95"/>
      <c r="GB568" s="95"/>
      <c r="GC568" s="95"/>
      <c r="GD568" s="95"/>
      <c r="GE568" s="95"/>
      <c r="GF568" s="95"/>
      <c r="GG568" s="95"/>
      <c r="GH568" s="95"/>
      <c r="GI568" s="95"/>
      <c r="GJ568" s="95"/>
      <c r="GK568" s="95"/>
      <c r="GL568" s="95"/>
      <c r="GM568" s="95"/>
      <c r="GN568" s="95"/>
      <c r="GO568" s="95"/>
      <c r="GP568" s="95"/>
      <c r="GQ568" s="95"/>
      <c r="GR568" s="95"/>
      <c r="GS568" s="95"/>
      <c r="GT568" s="95"/>
      <c r="GU568" s="95"/>
      <c r="GV568" s="95"/>
      <c r="GW568" s="95"/>
      <c r="GX568" s="95"/>
      <c r="GY568" s="95"/>
      <c r="GZ568" s="95"/>
      <c r="HA568" s="95"/>
      <c r="HB568" s="95"/>
      <c r="HC568" s="95"/>
      <c r="HD568" s="95"/>
      <c r="HE568" s="95"/>
      <c r="HF568" s="95"/>
      <c r="HG568" s="95"/>
      <c r="HH568" s="95"/>
      <c r="HI568" s="95"/>
      <c r="HJ568" s="95"/>
      <c r="HK568" s="95"/>
      <c r="HL568" s="95"/>
      <c r="HM568" s="95"/>
      <c r="HN568" s="95"/>
      <c r="HO568" s="95"/>
      <c r="HP568" s="95"/>
      <c r="HQ568" s="95"/>
      <c r="HR568" s="95"/>
      <c r="HS568" s="95"/>
      <c r="HT568" s="95"/>
      <c r="HU568" s="95"/>
      <c r="HV568" s="95"/>
      <c r="HW568" s="95"/>
      <c r="HX568" s="95"/>
      <c r="HY568" s="95"/>
      <c r="HZ568" s="95"/>
    </row>
    <row r="569" spans="1:234" s="95" customFormat="1" ht="10.5" customHeight="1">
      <c r="A569" s="463" t="s">
        <v>61</v>
      </c>
      <c r="B569" s="465">
        <f>B567+1</f>
        <v>38904</v>
      </c>
      <c r="C569" s="293">
        <f>SUM(D569:J570)</f>
        <v>78</v>
      </c>
      <c r="D569" s="285">
        <v>25</v>
      </c>
      <c r="E569" s="96">
        <v>5</v>
      </c>
      <c r="F569" s="80">
        <v>40</v>
      </c>
      <c r="G569" s="80">
        <v>8</v>
      </c>
      <c r="H569" s="80"/>
      <c r="I569" s="96"/>
      <c r="J569" s="81"/>
      <c r="K569" s="28" t="s">
        <v>124</v>
      </c>
      <c r="L569" s="99">
        <v>9</v>
      </c>
      <c r="M569" s="82" t="s">
        <v>100</v>
      </c>
      <c r="N569" s="83">
        <v>12</v>
      </c>
      <c r="O569" s="213" t="s">
        <v>5</v>
      </c>
      <c r="P569" s="221"/>
      <c r="Q569" s="318">
        <f>SUM(R569:R570,T569:T570)+SUM(S569:S570)*1.5+SUM(U569:U570)/3+SUM(V569:V570)*0.6</f>
        <v>17</v>
      </c>
      <c r="R569" s="70"/>
      <c r="S569" s="70">
        <v>8</v>
      </c>
      <c r="T569" s="29">
        <v>5</v>
      </c>
      <c r="U569" s="29"/>
      <c r="V569" s="30"/>
      <c r="W569" s="28">
        <v>167</v>
      </c>
      <c r="X569" s="83"/>
      <c r="Y569" s="140"/>
      <c r="Z569" s="185">
        <v>8.3</v>
      </c>
      <c r="AA569" s="34"/>
      <c r="AB569" s="32">
        <v>25</v>
      </c>
      <c r="AC569" s="33">
        <v>53</v>
      </c>
      <c r="AD569" s="33"/>
      <c r="AE569" s="33"/>
      <c r="AF569" s="33"/>
      <c r="AG569" s="33"/>
      <c r="AH569" s="33"/>
      <c r="AI569" s="34"/>
      <c r="AJ569" s="30"/>
      <c r="AK569" s="180" t="s">
        <v>99</v>
      </c>
      <c r="AL569" s="185"/>
      <c r="AM569" s="33"/>
      <c r="AN569" s="33"/>
      <c r="AO569" s="34"/>
      <c r="AP569" s="352"/>
      <c r="AQ569" s="491" t="s">
        <v>639</v>
      </c>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c r="DL569" s="59"/>
      <c r="DM569" s="59"/>
      <c r="DN569" s="59"/>
      <c r="DO569" s="59"/>
      <c r="DP569" s="59"/>
      <c r="DQ569" s="59"/>
      <c r="DR569" s="59"/>
      <c r="DS569" s="59"/>
      <c r="DT569" s="59"/>
      <c r="DU569" s="59"/>
      <c r="DV569" s="59"/>
      <c r="DW569" s="59"/>
      <c r="DX569" s="59"/>
      <c r="DY569" s="59"/>
      <c r="DZ569" s="59"/>
      <c r="EA569" s="59"/>
      <c r="EB569" s="59"/>
      <c r="EC569" s="59"/>
      <c r="ED569" s="59"/>
      <c r="EE569" s="59"/>
      <c r="EF569" s="59"/>
      <c r="EG569" s="59"/>
      <c r="EH569" s="59"/>
      <c r="EI569" s="59"/>
      <c r="EJ569" s="59"/>
      <c r="EK569" s="59"/>
      <c r="EL569" s="59"/>
      <c r="EM569" s="59"/>
      <c r="EN569" s="59"/>
      <c r="EO569" s="59"/>
      <c r="EP569" s="59"/>
      <c r="EQ569" s="59"/>
      <c r="ER569" s="59"/>
      <c r="ES569" s="59"/>
      <c r="ET569" s="59"/>
      <c r="EU569" s="59"/>
      <c r="EV569" s="59"/>
      <c r="EW569" s="59"/>
      <c r="EX569" s="59"/>
      <c r="EY569" s="59"/>
      <c r="EZ569" s="59"/>
      <c r="FA569" s="59"/>
      <c r="FB569" s="59"/>
      <c r="FC569" s="59"/>
      <c r="FD569" s="59"/>
      <c r="FE569" s="59"/>
      <c r="FF569" s="59"/>
      <c r="FG569" s="59"/>
      <c r="FH569" s="59"/>
      <c r="FI569" s="59"/>
      <c r="FJ569" s="59"/>
      <c r="FK569" s="59"/>
      <c r="FL569" s="59"/>
      <c r="FM569" s="59"/>
      <c r="FN569" s="59"/>
      <c r="FO569" s="59"/>
      <c r="FP569" s="59"/>
      <c r="FQ569" s="59"/>
      <c r="FR569" s="59"/>
      <c r="FS569" s="59"/>
      <c r="FT569" s="59"/>
      <c r="FU569" s="59"/>
      <c r="FV569" s="59"/>
      <c r="FW569" s="59"/>
      <c r="FX569" s="59"/>
      <c r="FY569" s="59"/>
      <c r="FZ569" s="59"/>
      <c r="GA569" s="59"/>
      <c r="GB569" s="59"/>
      <c r="GC569" s="59"/>
      <c r="GD569" s="59"/>
      <c r="GE569" s="59"/>
      <c r="GF569" s="59"/>
      <c r="GG569" s="59"/>
      <c r="GH569" s="59"/>
      <c r="GI569" s="59"/>
      <c r="GJ569" s="59"/>
      <c r="GK569" s="59"/>
      <c r="GL569" s="59"/>
      <c r="GM569" s="59"/>
      <c r="GN569" s="59"/>
      <c r="GO569" s="59"/>
      <c r="GP569" s="59"/>
      <c r="GQ569" s="59"/>
      <c r="GR569" s="59"/>
      <c r="GS569" s="59"/>
      <c r="GT569" s="59"/>
      <c r="GU569" s="59"/>
      <c r="GV569" s="59"/>
      <c r="GW569" s="59"/>
      <c r="GX569" s="59"/>
      <c r="GY569" s="59"/>
      <c r="GZ569" s="59"/>
      <c r="HA569" s="59"/>
      <c r="HB569" s="59"/>
      <c r="HC569" s="59"/>
      <c r="HD569" s="59"/>
      <c r="HE569" s="59"/>
      <c r="HF569" s="59"/>
      <c r="HG569" s="59"/>
      <c r="HH569" s="59"/>
      <c r="HI569" s="59"/>
      <c r="HJ569" s="59"/>
      <c r="HK569" s="59"/>
      <c r="HL569" s="59"/>
      <c r="HM569" s="59"/>
      <c r="HN569" s="59"/>
      <c r="HO569" s="59"/>
      <c r="HP569" s="59"/>
      <c r="HQ569" s="59"/>
      <c r="HR569" s="59"/>
      <c r="HS569" s="59"/>
      <c r="HT569" s="59"/>
      <c r="HU569" s="59"/>
      <c r="HV569" s="59"/>
      <c r="HW569" s="59"/>
      <c r="HX569" s="59"/>
      <c r="HY569" s="59"/>
      <c r="HZ569" s="59"/>
    </row>
    <row r="570" spans="1:234" ht="10.5" customHeight="1">
      <c r="A570" s="467"/>
      <c r="B570" s="468"/>
      <c r="C570" s="294"/>
      <c r="D570" s="286"/>
      <c r="E570" s="97"/>
      <c r="F570" s="87"/>
      <c r="G570" s="87"/>
      <c r="H570" s="87"/>
      <c r="I570" s="97"/>
      <c r="J570" s="88"/>
      <c r="K570" s="89"/>
      <c r="L570" s="101"/>
      <c r="M570" s="91"/>
      <c r="N570" s="92"/>
      <c r="O570" s="212"/>
      <c r="P570" s="222"/>
      <c r="Q570" s="319"/>
      <c r="R570" s="93"/>
      <c r="S570" s="93"/>
      <c r="T570" s="94"/>
      <c r="U570" s="94"/>
      <c r="V570" s="90"/>
      <c r="W570" s="89"/>
      <c r="X570" s="92"/>
      <c r="Y570" s="182"/>
      <c r="Z570" s="184"/>
      <c r="AA570" s="306"/>
      <c r="AB570" s="442"/>
      <c r="AC570" s="349"/>
      <c r="AD570" s="349"/>
      <c r="AE570" s="349"/>
      <c r="AF570" s="349"/>
      <c r="AG570" s="349"/>
      <c r="AH570" s="349"/>
      <c r="AI570" s="306"/>
      <c r="AJ570" s="90">
        <v>7</v>
      </c>
      <c r="AK570" s="182"/>
      <c r="AL570" s="184"/>
      <c r="AM570" s="349"/>
      <c r="AN570" s="349"/>
      <c r="AO570" s="306"/>
      <c r="AP570" s="350">
        <v>8</v>
      </c>
      <c r="AQ570" s="490"/>
      <c r="AR570" s="95"/>
      <c r="AS570" s="95"/>
      <c r="AT570" s="95"/>
      <c r="AU570" s="95"/>
      <c r="AV570" s="95"/>
      <c r="AW570" s="95"/>
      <c r="AX570" s="95"/>
      <c r="AY570" s="95"/>
      <c r="AZ570" s="95"/>
      <c r="BA570" s="95"/>
      <c r="BB570" s="95"/>
      <c r="BC570" s="95"/>
      <c r="BD570" s="95"/>
      <c r="BE570" s="95"/>
      <c r="BF570" s="95"/>
      <c r="BG570" s="95"/>
      <c r="BH570" s="95"/>
      <c r="BI570" s="95"/>
      <c r="BJ570" s="95"/>
      <c r="BK570" s="95"/>
      <c r="BL570" s="95"/>
      <c r="BM570" s="95"/>
      <c r="BN570" s="95"/>
      <c r="BO570" s="95"/>
      <c r="BP570" s="95"/>
      <c r="BQ570" s="95"/>
      <c r="BR570" s="95"/>
      <c r="BS570" s="95"/>
      <c r="BT570" s="95"/>
      <c r="BU570" s="95"/>
      <c r="BV570" s="95"/>
      <c r="BW570" s="95"/>
      <c r="BX570" s="95"/>
      <c r="BY570" s="95"/>
      <c r="BZ570" s="95"/>
      <c r="CA570" s="95"/>
      <c r="CB570" s="95"/>
      <c r="CC570" s="95"/>
      <c r="CD570" s="95"/>
      <c r="CE570" s="95"/>
      <c r="CF570" s="95"/>
      <c r="CG570" s="95"/>
      <c r="CH570" s="95"/>
      <c r="CI570" s="95"/>
      <c r="CJ570" s="95"/>
      <c r="CK570" s="95"/>
      <c r="CL570" s="95"/>
      <c r="CM570" s="95"/>
      <c r="CN570" s="95"/>
      <c r="CO570" s="95"/>
      <c r="CP570" s="95"/>
      <c r="CQ570" s="95"/>
      <c r="CR570" s="95"/>
      <c r="CS570" s="95"/>
      <c r="CT570" s="95"/>
      <c r="CU570" s="95"/>
      <c r="CV570" s="95"/>
      <c r="CW570" s="95"/>
      <c r="CX570" s="95"/>
      <c r="CY570" s="95"/>
      <c r="CZ570" s="95"/>
      <c r="DA570" s="95"/>
      <c r="DB570" s="95"/>
      <c r="DC570" s="95"/>
      <c r="DD570" s="95"/>
      <c r="DE570" s="95"/>
      <c r="DF570" s="95"/>
      <c r="DG570" s="95"/>
      <c r="DH570" s="95"/>
      <c r="DI570" s="95"/>
      <c r="DJ570" s="95"/>
      <c r="DK570" s="95"/>
      <c r="DL570" s="95"/>
      <c r="DM570" s="95"/>
      <c r="DN570" s="95"/>
      <c r="DO570" s="95"/>
      <c r="DP570" s="95"/>
      <c r="DQ570" s="95"/>
      <c r="DR570" s="95"/>
      <c r="DS570" s="95"/>
      <c r="DT570" s="95"/>
      <c r="DU570" s="95"/>
      <c r="DV570" s="95"/>
      <c r="DW570" s="95"/>
      <c r="DX570" s="95"/>
      <c r="DY570" s="95"/>
      <c r="DZ570" s="95"/>
      <c r="EA570" s="95"/>
      <c r="EB570" s="95"/>
      <c r="EC570" s="95"/>
      <c r="ED570" s="95"/>
      <c r="EE570" s="95"/>
      <c r="EF570" s="95"/>
      <c r="EG570" s="95"/>
      <c r="EH570" s="95"/>
      <c r="EI570" s="95"/>
      <c r="EJ570" s="95"/>
      <c r="EK570" s="95"/>
      <c r="EL570" s="95"/>
      <c r="EM570" s="95"/>
      <c r="EN570" s="95"/>
      <c r="EO570" s="95"/>
      <c r="EP570" s="95"/>
      <c r="EQ570" s="95"/>
      <c r="ER570" s="95"/>
      <c r="ES570" s="95"/>
      <c r="ET570" s="95"/>
      <c r="EU570" s="95"/>
      <c r="EV570" s="95"/>
      <c r="EW570" s="95"/>
      <c r="EX570" s="95"/>
      <c r="EY570" s="95"/>
      <c r="EZ570" s="95"/>
      <c r="FA570" s="95"/>
      <c r="FB570" s="95"/>
      <c r="FC570" s="95"/>
      <c r="FD570" s="95"/>
      <c r="FE570" s="95"/>
      <c r="FF570" s="95"/>
      <c r="FG570" s="95"/>
      <c r="FH570" s="95"/>
      <c r="FI570" s="95"/>
      <c r="FJ570" s="95"/>
      <c r="FK570" s="95"/>
      <c r="FL570" s="95"/>
      <c r="FM570" s="95"/>
      <c r="FN570" s="95"/>
      <c r="FO570" s="95"/>
      <c r="FP570" s="95"/>
      <c r="FQ570" s="95"/>
      <c r="FR570" s="95"/>
      <c r="FS570" s="95"/>
      <c r="FT570" s="95"/>
      <c r="FU570" s="95"/>
      <c r="FV570" s="95"/>
      <c r="FW570" s="95"/>
      <c r="FX570" s="95"/>
      <c r="FY570" s="95"/>
      <c r="FZ570" s="95"/>
      <c r="GA570" s="95"/>
      <c r="GB570" s="95"/>
      <c r="GC570" s="95"/>
      <c r="GD570" s="95"/>
      <c r="GE570" s="95"/>
      <c r="GF570" s="95"/>
      <c r="GG570" s="95"/>
      <c r="GH570" s="95"/>
      <c r="GI570" s="95"/>
      <c r="GJ570" s="95"/>
      <c r="GK570" s="95"/>
      <c r="GL570" s="95"/>
      <c r="GM570" s="95"/>
      <c r="GN570" s="95"/>
      <c r="GO570" s="95"/>
      <c r="GP570" s="95"/>
      <c r="GQ570" s="95"/>
      <c r="GR570" s="95"/>
      <c r="GS570" s="95"/>
      <c r="GT570" s="95"/>
      <c r="GU570" s="95"/>
      <c r="GV570" s="95"/>
      <c r="GW570" s="95"/>
      <c r="GX570" s="95"/>
      <c r="GY570" s="95"/>
      <c r="GZ570" s="95"/>
      <c r="HA570" s="95"/>
      <c r="HB570" s="95"/>
      <c r="HC570" s="95"/>
      <c r="HD570" s="95"/>
      <c r="HE570" s="95"/>
      <c r="HF570" s="95"/>
      <c r="HG570" s="95"/>
      <c r="HH570" s="95"/>
      <c r="HI570" s="95"/>
      <c r="HJ570" s="95"/>
      <c r="HK570" s="95"/>
      <c r="HL570" s="95"/>
      <c r="HM570" s="95"/>
      <c r="HN570" s="95"/>
      <c r="HO570" s="95"/>
      <c r="HP570" s="95"/>
      <c r="HQ570" s="95"/>
      <c r="HR570" s="95"/>
      <c r="HS570" s="95"/>
      <c r="HT570" s="95"/>
      <c r="HU570" s="95"/>
      <c r="HV570" s="95"/>
      <c r="HW570" s="95"/>
      <c r="HX570" s="95"/>
      <c r="HY570" s="95"/>
      <c r="HZ570" s="95"/>
    </row>
    <row r="571" spans="1:234" s="95" customFormat="1" ht="10.5" customHeight="1">
      <c r="A571" s="463" t="s">
        <v>62</v>
      </c>
      <c r="B571" s="465">
        <f>B569+1</f>
        <v>38905</v>
      </c>
      <c r="C571" s="293">
        <f>SUM(D571:J572)</f>
        <v>45</v>
      </c>
      <c r="D571" s="285"/>
      <c r="E571" s="96"/>
      <c r="F571" s="80"/>
      <c r="G571" s="80"/>
      <c r="H571" s="80"/>
      <c r="I571" s="80"/>
      <c r="J571" s="98"/>
      <c r="K571" s="28"/>
      <c r="L571" s="30"/>
      <c r="M571" s="82"/>
      <c r="N571" s="83"/>
      <c r="O571" s="211"/>
      <c r="P571" s="221"/>
      <c r="Q571" s="318">
        <f>SUM(R571:R572,T571:T572)+SUM(S571:S572)*1.5+SUM(U571:U572)/3+SUM(V571:V572)*0.6</f>
        <v>9</v>
      </c>
      <c r="R571" s="70"/>
      <c r="S571" s="70"/>
      <c r="T571" s="29"/>
      <c r="U571" s="29"/>
      <c r="V571" s="30"/>
      <c r="W571" s="28"/>
      <c r="X571" s="83"/>
      <c r="Y571" s="180"/>
      <c r="Z571" s="307"/>
      <c r="AA571" s="54"/>
      <c r="AB571" s="38"/>
      <c r="AC571" s="37"/>
      <c r="AD571" s="37"/>
      <c r="AE571" s="37"/>
      <c r="AF571" s="37"/>
      <c r="AG571" s="37"/>
      <c r="AH571" s="37"/>
      <c r="AI571" s="54"/>
      <c r="AJ571" s="30"/>
      <c r="AK571" s="180" t="s">
        <v>99</v>
      </c>
      <c r="AL571" s="185"/>
      <c r="AM571" s="33"/>
      <c r="AN571" s="33"/>
      <c r="AO571" s="34"/>
      <c r="AP571" s="352"/>
      <c r="AQ571" s="491" t="s">
        <v>1</v>
      </c>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c r="CH571" s="59"/>
      <c r="CI571" s="59"/>
      <c r="CJ571" s="59"/>
      <c r="CK571" s="59"/>
      <c r="CL571" s="59"/>
      <c r="CM571" s="59"/>
      <c r="CN571" s="59"/>
      <c r="CO571" s="59"/>
      <c r="CP571" s="59"/>
      <c r="CQ571" s="59"/>
      <c r="CR571" s="59"/>
      <c r="CS571" s="59"/>
      <c r="CT571" s="59"/>
      <c r="CU571" s="59"/>
      <c r="CV571" s="59"/>
      <c r="CW571" s="59"/>
      <c r="CX571" s="59"/>
      <c r="CY571" s="59"/>
      <c r="CZ571" s="59"/>
      <c r="DA571" s="59"/>
      <c r="DB571" s="59"/>
      <c r="DC571" s="59"/>
      <c r="DD571" s="59"/>
      <c r="DE571" s="59"/>
      <c r="DF571" s="59"/>
      <c r="DG571" s="59"/>
      <c r="DH571" s="59"/>
      <c r="DI571" s="59"/>
      <c r="DJ571" s="59"/>
      <c r="DK571" s="59"/>
      <c r="DL571" s="59"/>
      <c r="DM571" s="59"/>
      <c r="DN571" s="59"/>
      <c r="DO571" s="59"/>
      <c r="DP571" s="59"/>
      <c r="DQ571" s="59"/>
      <c r="DR571" s="59"/>
      <c r="DS571" s="59"/>
      <c r="DT571" s="59"/>
      <c r="DU571" s="59"/>
      <c r="DV571" s="59"/>
      <c r="DW571" s="59"/>
      <c r="DX571" s="59"/>
      <c r="DY571" s="59"/>
      <c r="DZ571" s="59"/>
      <c r="EA571" s="59"/>
      <c r="EB571" s="59"/>
      <c r="EC571" s="59"/>
      <c r="ED571" s="59"/>
      <c r="EE571" s="59"/>
      <c r="EF571" s="59"/>
      <c r="EG571" s="59"/>
      <c r="EH571" s="59"/>
      <c r="EI571" s="59"/>
      <c r="EJ571" s="59"/>
      <c r="EK571" s="59"/>
      <c r="EL571" s="59"/>
      <c r="EM571" s="59"/>
      <c r="EN571" s="59"/>
      <c r="EO571" s="59"/>
      <c r="EP571" s="59"/>
      <c r="EQ571" s="59"/>
      <c r="ER571" s="59"/>
      <c r="ES571" s="59"/>
      <c r="ET571" s="59"/>
      <c r="EU571" s="59"/>
      <c r="EV571" s="59"/>
      <c r="EW571" s="59"/>
      <c r="EX571" s="59"/>
      <c r="EY571" s="59"/>
      <c r="EZ571" s="59"/>
      <c r="FA571" s="59"/>
      <c r="FB571" s="59"/>
      <c r="FC571" s="59"/>
      <c r="FD571" s="59"/>
      <c r="FE571" s="59"/>
      <c r="FF571" s="59"/>
      <c r="FG571" s="59"/>
      <c r="FH571" s="59"/>
      <c r="FI571" s="59"/>
      <c r="FJ571" s="59"/>
      <c r="FK571" s="59"/>
      <c r="FL571" s="59"/>
      <c r="FM571" s="59"/>
      <c r="FN571" s="59"/>
      <c r="FO571" s="59"/>
      <c r="FP571" s="59"/>
      <c r="FQ571" s="59"/>
      <c r="FR571" s="59"/>
      <c r="FS571" s="59"/>
      <c r="FT571" s="59"/>
      <c r="FU571" s="59"/>
      <c r="FV571" s="59"/>
      <c r="FW571" s="59"/>
      <c r="FX571" s="59"/>
      <c r="FY571" s="59"/>
      <c r="FZ571" s="59"/>
      <c r="GA571" s="59"/>
      <c r="GB571" s="59"/>
      <c r="GC571" s="59"/>
      <c r="GD571" s="59"/>
      <c r="GE571" s="59"/>
      <c r="GF571" s="59"/>
      <c r="GG571" s="59"/>
      <c r="GH571" s="59"/>
      <c r="GI571" s="59"/>
      <c r="GJ571" s="59"/>
      <c r="GK571" s="59"/>
      <c r="GL571" s="59"/>
      <c r="GM571" s="59"/>
      <c r="GN571" s="59"/>
      <c r="GO571" s="59"/>
      <c r="GP571" s="59"/>
      <c r="GQ571" s="59"/>
      <c r="GR571" s="59"/>
      <c r="GS571" s="59"/>
      <c r="GT571" s="59"/>
      <c r="GU571" s="59"/>
      <c r="GV571" s="59"/>
      <c r="GW571" s="59"/>
      <c r="GX571" s="59"/>
      <c r="GY571" s="59"/>
      <c r="GZ571" s="59"/>
      <c r="HA571" s="59"/>
      <c r="HB571" s="59"/>
      <c r="HC571" s="59"/>
      <c r="HD571" s="59"/>
      <c r="HE571" s="59"/>
      <c r="HF571" s="59"/>
      <c r="HG571" s="59"/>
      <c r="HH571" s="59"/>
      <c r="HI571" s="59"/>
      <c r="HJ571" s="59"/>
      <c r="HK571" s="59"/>
      <c r="HL571" s="59"/>
      <c r="HM571" s="59"/>
      <c r="HN571" s="59"/>
      <c r="HO571" s="59"/>
      <c r="HP571" s="59"/>
      <c r="HQ571" s="59"/>
      <c r="HR571" s="59"/>
      <c r="HS571" s="59"/>
      <c r="HT571" s="59"/>
      <c r="HU571" s="59"/>
      <c r="HV571" s="59"/>
      <c r="HW571" s="59"/>
      <c r="HX571" s="59"/>
      <c r="HY571" s="59"/>
      <c r="HZ571" s="59"/>
    </row>
    <row r="572" spans="1:234" ht="10.5" customHeight="1">
      <c r="A572" s="467"/>
      <c r="B572" s="468"/>
      <c r="C572" s="294"/>
      <c r="D572" s="286">
        <v>45</v>
      </c>
      <c r="E572" s="97"/>
      <c r="F572" s="87"/>
      <c r="G572" s="87"/>
      <c r="H572" s="87"/>
      <c r="I572" s="87"/>
      <c r="J572" s="100"/>
      <c r="K572" s="89" t="s">
        <v>98</v>
      </c>
      <c r="L572" s="90">
        <v>9</v>
      </c>
      <c r="M572" s="91" t="s">
        <v>97</v>
      </c>
      <c r="N572" s="92">
        <v>17</v>
      </c>
      <c r="O572" s="212" t="s">
        <v>29</v>
      </c>
      <c r="P572" s="222"/>
      <c r="Q572" s="319"/>
      <c r="R572" s="93"/>
      <c r="S572" s="93"/>
      <c r="T572" s="94">
        <v>9</v>
      </c>
      <c r="U572" s="94"/>
      <c r="V572" s="90"/>
      <c r="W572" s="89">
        <v>120</v>
      </c>
      <c r="X572" s="92"/>
      <c r="Y572" s="182"/>
      <c r="Z572" s="184"/>
      <c r="AA572" s="309"/>
      <c r="AB572" s="443">
        <v>45</v>
      </c>
      <c r="AC572" s="444"/>
      <c r="AD572" s="444"/>
      <c r="AE572" s="444"/>
      <c r="AF572" s="444"/>
      <c r="AG572" s="444"/>
      <c r="AH572" s="444"/>
      <c r="AI572" s="309"/>
      <c r="AJ572" s="90">
        <v>7</v>
      </c>
      <c r="AK572" s="182"/>
      <c r="AL572" s="184"/>
      <c r="AM572" s="349"/>
      <c r="AN572" s="349"/>
      <c r="AO572" s="306"/>
      <c r="AP572" s="350">
        <v>1</v>
      </c>
      <c r="AQ572" s="490"/>
      <c r="AR572" s="95"/>
      <c r="AS572" s="95"/>
      <c r="AT572" s="95"/>
      <c r="AU572" s="95"/>
      <c r="AV572" s="95"/>
      <c r="AW572" s="95"/>
      <c r="AX572" s="95"/>
      <c r="AY572" s="95"/>
      <c r="AZ572" s="95"/>
      <c r="BA572" s="95"/>
      <c r="BB572" s="95"/>
      <c r="BC572" s="95"/>
      <c r="BD572" s="95"/>
      <c r="BE572" s="95"/>
      <c r="BF572" s="95"/>
      <c r="BG572" s="95"/>
      <c r="BH572" s="95"/>
      <c r="BI572" s="95"/>
      <c r="BJ572" s="95"/>
      <c r="BK572" s="95"/>
      <c r="BL572" s="95"/>
      <c r="BM572" s="95"/>
      <c r="BN572" s="95"/>
      <c r="BO572" s="95"/>
      <c r="BP572" s="95"/>
      <c r="BQ572" s="95"/>
      <c r="BR572" s="95"/>
      <c r="BS572" s="95"/>
      <c r="BT572" s="95"/>
      <c r="BU572" s="95"/>
      <c r="BV572" s="95"/>
      <c r="BW572" s="95"/>
      <c r="BX572" s="95"/>
      <c r="BY572" s="95"/>
      <c r="BZ572" s="95"/>
      <c r="CA572" s="95"/>
      <c r="CB572" s="95"/>
      <c r="CC572" s="95"/>
      <c r="CD572" s="95"/>
      <c r="CE572" s="95"/>
      <c r="CF572" s="95"/>
      <c r="CG572" s="95"/>
      <c r="CH572" s="95"/>
      <c r="CI572" s="95"/>
      <c r="CJ572" s="95"/>
      <c r="CK572" s="95"/>
      <c r="CL572" s="95"/>
      <c r="CM572" s="95"/>
      <c r="CN572" s="95"/>
      <c r="CO572" s="95"/>
      <c r="CP572" s="95"/>
      <c r="CQ572" s="95"/>
      <c r="CR572" s="95"/>
      <c r="CS572" s="95"/>
      <c r="CT572" s="95"/>
      <c r="CU572" s="95"/>
      <c r="CV572" s="95"/>
      <c r="CW572" s="95"/>
      <c r="CX572" s="95"/>
      <c r="CY572" s="95"/>
      <c r="CZ572" s="95"/>
      <c r="DA572" s="95"/>
      <c r="DB572" s="95"/>
      <c r="DC572" s="95"/>
      <c r="DD572" s="95"/>
      <c r="DE572" s="95"/>
      <c r="DF572" s="95"/>
      <c r="DG572" s="95"/>
      <c r="DH572" s="95"/>
      <c r="DI572" s="95"/>
      <c r="DJ572" s="95"/>
      <c r="DK572" s="95"/>
      <c r="DL572" s="95"/>
      <c r="DM572" s="95"/>
      <c r="DN572" s="95"/>
      <c r="DO572" s="95"/>
      <c r="DP572" s="95"/>
      <c r="DQ572" s="95"/>
      <c r="DR572" s="95"/>
      <c r="DS572" s="95"/>
      <c r="DT572" s="95"/>
      <c r="DU572" s="95"/>
      <c r="DV572" s="95"/>
      <c r="DW572" s="95"/>
      <c r="DX572" s="95"/>
      <c r="DY572" s="95"/>
      <c r="DZ572" s="95"/>
      <c r="EA572" s="95"/>
      <c r="EB572" s="95"/>
      <c r="EC572" s="95"/>
      <c r="ED572" s="95"/>
      <c r="EE572" s="95"/>
      <c r="EF572" s="95"/>
      <c r="EG572" s="95"/>
      <c r="EH572" s="95"/>
      <c r="EI572" s="95"/>
      <c r="EJ572" s="95"/>
      <c r="EK572" s="95"/>
      <c r="EL572" s="95"/>
      <c r="EM572" s="95"/>
      <c r="EN572" s="95"/>
      <c r="EO572" s="95"/>
      <c r="EP572" s="95"/>
      <c r="EQ572" s="95"/>
      <c r="ER572" s="95"/>
      <c r="ES572" s="95"/>
      <c r="ET572" s="95"/>
      <c r="EU572" s="95"/>
      <c r="EV572" s="95"/>
      <c r="EW572" s="95"/>
      <c r="EX572" s="95"/>
      <c r="EY572" s="95"/>
      <c r="EZ572" s="95"/>
      <c r="FA572" s="95"/>
      <c r="FB572" s="95"/>
      <c r="FC572" s="95"/>
      <c r="FD572" s="95"/>
      <c r="FE572" s="95"/>
      <c r="FF572" s="95"/>
      <c r="FG572" s="95"/>
      <c r="FH572" s="95"/>
      <c r="FI572" s="95"/>
      <c r="FJ572" s="95"/>
      <c r="FK572" s="95"/>
      <c r="FL572" s="95"/>
      <c r="FM572" s="95"/>
      <c r="FN572" s="95"/>
      <c r="FO572" s="95"/>
      <c r="FP572" s="95"/>
      <c r="FQ572" s="95"/>
      <c r="FR572" s="95"/>
      <c r="FS572" s="95"/>
      <c r="FT572" s="95"/>
      <c r="FU572" s="95"/>
      <c r="FV572" s="95"/>
      <c r="FW572" s="95"/>
      <c r="FX572" s="95"/>
      <c r="FY572" s="95"/>
      <c r="FZ572" s="95"/>
      <c r="GA572" s="95"/>
      <c r="GB572" s="95"/>
      <c r="GC572" s="95"/>
      <c r="GD572" s="95"/>
      <c r="GE572" s="95"/>
      <c r="GF572" s="95"/>
      <c r="GG572" s="95"/>
      <c r="GH572" s="95"/>
      <c r="GI572" s="95"/>
      <c r="GJ572" s="95"/>
      <c r="GK572" s="95"/>
      <c r="GL572" s="95"/>
      <c r="GM572" s="95"/>
      <c r="GN572" s="95"/>
      <c r="GO572" s="95"/>
      <c r="GP572" s="95"/>
      <c r="GQ572" s="95"/>
      <c r="GR572" s="95"/>
      <c r="GS572" s="95"/>
      <c r="GT572" s="95"/>
      <c r="GU572" s="95"/>
      <c r="GV572" s="95"/>
      <c r="GW572" s="95"/>
      <c r="GX572" s="95"/>
      <c r="GY572" s="95"/>
      <c r="GZ572" s="95"/>
      <c r="HA572" s="95"/>
      <c r="HB572" s="95"/>
      <c r="HC572" s="95"/>
      <c r="HD572" s="95"/>
      <c r="HE572" s="95"/>
      <c r="HF572" s="95"/>
      <c r="HG572" s="95"/>
      <c r="HH572" s="95"/>
      <c r="HI572" s="95"/>
      <c r="HJ572" s="95"/>
      <c r="HK572" s="95"/>
      <c r="HL572" s="95"/>
      <c r="HM572" s="95"/>
      <c r="HN572" s="95"/>
      <c r="HO572" s="95"/>
      <c r="HP572" s="95"/>
      <c r="HQ572" s="95"/>
      <c r="HR572" s="95"/>
      <c r="HS572" s="95"/>
      <c r="HT572" s="95"/>
      <c r="HU572" s="95"/>
      <c r="HV572" s="95"/>
      <c r="HW572" s="95"/>
      <c r="HX572" s="95"/>
      <c r="HY572" s="95"/>
      <c r="HZ572" s="95"/>
    </row>
    <row r="573" spans="1:234" s="95" customFormat="1" ht="10.5" customHeight="1">
      <c r="A573" s="463" t="s">
        <v>63</v>
      </c>
      <c r="B573" s="465">
        <f>B571+1</f>
        <v>38906</v>
      </c>
      <c r="C573" s="293">
        <f>SUM(D573:J574)</f>
        <v>104</v>
      </c>
      <c r="D573" s="284">
        <v>40</v>
      </c>
      <c r="E573" s="80">
        <v>10</v>
      </c>
      <c r="F573" s="80">
        <v>39</v>
      </c>
      <c r="G573" s="80">
        <v>15</v>
      </c>
      <c r="H573" s="80"/>
      <c r="I573" s="80"/>
      <c r="J573" s="81"/>
      <c r="K573" s="28" t="s">
        <v>124</v>
      </c>
      <c r="L573" s="30">
        <v>9</v>
      </c>
      <c r="M573" s="82" t="s">
        <v>100</v>
      </c>
      <c r="N573" s="83">
        <v>11</v>
      </c>
      <c r="O573" s="211" t="s">
        <v>408</v>
      </c>
      <c r="P573" s="221"/>
      <c r="Q573" s="318">
        <f>SUM(R573:R574,T573:T574)+SUM(S573:S574)*1.5+SUM(U573:U574)/3+SUM(V573:V574)*0.6</f>
        <v>23</v>
      </c>
      <c r="R573" s="70"/>
      <c r="S573" s="70">
        <v>10</v>
      </c>
      <c r="T573" s="29">
        <v>8</v>
      </c>
      <c r="U573" s="29"/>
      <c r="V573" s="30"/>
      <c r="W573" s="28">
        <v>166</v>
      </c>
      <c r="X573" s="83"/>
      <c r="Y573" s="140"/>
      <c r="Z573" s="185">
        <v>9.9</v>
      </c>
      <c r="AA573" s="34"/>
      <c r="AB573" s="32">
        <v>40</v>
      </c>
      <c r="AC573" s="33">
        <v>64</v>
      </c>
      <c r="AD573" s="33"/>
      <c r="AE573" s="33"/>
      <c r="AF573" s="33"/>
      <c r="AG573" s="33"/>
      <c r="AH573" s="33"/>
      <c r="AI573" s="34"/>
      <c r="AJ573" s="30"/>
      <c r="AK573" s="180" t="s">
        <v>99</v>
      </c>
      <c r="AL573" s="185"/>
      <c r="AM573" s="33"/>
      <c r="AN573" s="33"/>
      <c r="AO573" s="34"/>
      <c r="AP573" s="352"/>
      <c r="AQ573" s="491" t="s">
        <v>2</v>
      </c>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59"/>
      <c r="EE573" s="59"/>
      <c r="EF573" s="59"/>
      <c r="EG573" s="59"/>
      <c r="EH573" s="59"/>
      <c r="EI573" s="59"/>
      <c r="EJ573" s="59"/>
      <c r="EK573" s="59"/>
      <c r="EL573" s="59"/>
      <c r="EM573" s="59"/>
      <c r="EN573" s="59"/>
      <c r="EO573" s="59"/>
      <c r="EP573" s="59"/>
      <c r="EQ573" s="59"/>
      <c r="ER573" s="59"/>
      <c r="ES573" s="59"/>
      <c r="ET573" s="59"/>
      <c r="EU573" s="59"/>
      <c r="EV573" s="59"/>
      <c r="EW573" s="59"/>
      <c r="EX573" s="59"/>
      <c r="EY573" s="59"/>
      <c r="EZ573" s="59"/>
      <c r="FA573" s="59"/>
      <c r="FB573" s="59"/>
      <c r="FC573" s="59"/>
      <c r="FD573" s="59"/>
      <c r="FE573" s="59"/>
      <c r="FF573" s="59"/>
      <c r="FG573" s="59"/>
      <c r="FH573" s="59"/>
      <c r="FI573" s="59"/>
      <c r="FJ573" s="59"/>
      <c r="FK573" s="59"/>
      <c r="FL573" s="59"/>
      <c r="FM573" s="59"/>
      <c r="FN573" s="59"/>
      <c r="FO573" s="59"/>
      <c r="FP573" s="59"/>
      <c r="FQ573" s="59"/>
      <c r="FR573" s="59"/>
      <c r="FS573" s="59"/>
      <c r="FT573" s="59"/>
      <c r="FU573" s="59"/>
      <c r="FV573" s="59"/>
      <c r="FW573" s="59"/>
      <c r="FX573" s="59"/>
      <c r="FY573" s="59"/>
      <c r="FZ573" s="59"/>
      <c r="GA573" s="59"/>
      <c r="GB573" s="59"/>
      <c r="GC573" s="59"/>
      <c r="GD573" s="59"/>
      <c r="GE573" s="59"/>
      <c r="GF573" s="59"/>
      <c r="GG573" s="59"/>
      <c r="GH573" s="59"/>
      <c r="GI573" s="59"/>
      <c r="GJ573" s="59"/>
      <c r="GK573" s="59"/>
      <c r="GL573" s="59"/>
      <c r="GM573" s="59"/>
      <c r="GN573" s="59"/>
      <c r="GO573" s="59"/>
      <c r="GP573" s="59"/>
      <c r="GQ573" s="59"/>
      <c r="GR573" s="59"/>
      <c r="GS573" s="59"/>
      <c r="GT573" s="59"/>
      <c r="GU573" s="59"/>
      <c r="GV573" s="59"/>
      <c r="GW573" s="59"/>
      <c r="GX573" s="59"/>
      <c r="GY573" s="59"/>
      <c r="GZ573" s="59"/>
      <c r="HA573" s="59"/>
      <c r="HB573" s="59"/>
      <c r="HC573" s="59"/>
      <c r="HD573" s="59"/>
      <c r="HE573" s="59"/>
      <c r="HF573" s="59"/>
      <c r="HG573" s="59"/>
      <c r="HH573" s="59"/>
      <c r="HI573" s="59"/>
      <c r="HJ573" s="59"/>
      <c r="HK573" s="59"/>
      <c r="HL573" s="59"/>
      <c r="HM573" s="59"/>
      <c r="HN573" s="59"/>
      <c r="HO573" s="59"/>
      <c r="HP573" s="59"/>
      <c r="HQ573" s="59"/>
      <c r="HR573" s="59"/>
      <c r="HS573" s="59"/>
      <c r="HT573" s="59"/>
      <c r="HU573" s="59"/>
      <c r="HV573" s="59"/>
      <c r="HW573" s="59"/>
      <c r="HX573" s="59"/>
      <c r="HY573" s="59"/>
      <c r="HZ573" s="59"/>
    </row>
    <row r="574" spans="1:234" ht="10.5" customHeight="1">
      <c r="A574" s="467"/>
      <c r="B574" s="468"/>
      <c r="C574" s="294"/>
      <c r="D574" s="283"/>
      <c r="E574" s="87"/>
      <c r="F574" s="87"/>
      <c r="G574" s="87"/>
      <c r="H574" s="87"/>
      <c r="I574" s="87"/>
      <c r="J574" s="88"/>
      <c r="K574" s="89"/>
      <c r="L574" s="90"/>
      <c r="M574" s="91"/>
      <c r="N574" s="92"/>
      <c r="O574" s="212"/>
      <c r="P574" s="222"/>
      <c r="Q574" s="319"/>
      <c r="R574" s="93"/>
      <c r="S574" s="93"/>
      <c r="T574" s="94"/>
      <c r="U574" s="94"/>
      <c r="V574" s="90"/>
      <c r="W574" s="89"/>
      <c r="X574" s="92"/>
      <c r="Y574" s="182"/>
      <c r="Z574" s="184"/>
      <c r="AA574" s="306"/>
      <c r="AB574" s="442"/>
      <c r="AC574" s="349"/>
      <c r="AD574" s="349"/>
      <c r="AE574" s="349"/>
      <c r="AF574" s="349"/>
      <c r="AG574" s="349"/>
      <c r="AH574" s="349"/>
      <c r="AI574" s="306"/>
      <c r="AJ574" s="90">
        <v>8</v>
      </c>
      <c r="AK574" s="183"/>
      <c r="AL574" s="184"/>
      <c r="AM574" s="349"/>
      <c r="AN574" s="349"/>
      <c r="AO574" s="306"/>
      <c r="AP574" s="350"/>
      <c r="AQ574" s="490"/>
      <c r="AR574" s="95"/>
      <c r="AS574" s="95"/>
      <c r="AT574" s="95"/>
      <c r="AU574" s="95"/>
      <c r="AV574" s="95"/>
      <c r="AW574" s="95"/>
      <c r="AX574" s="95"/>
      <c r="AY574" s="95"/>
      <c r="AZ574" s="95"/>
      <c r="BA574" s="95"/>
      <c r="BB574" s="95"/>
      <c r="BC574" s="95"/>
      <c r="BD574" s="95"/>
      <c r="BE574" s="95"/>
      <c r="BF574" s="95"/>
      <c r="BG574" s="95"/>
      <c r="BH574" s="95"/>
      <c r="BI574" s="95"/>
      <c r="BJ574" s="95"/>
      <c r="BK574" s="95"/>
      <c r="BL574" s="95"/>
      <c r="BM574" s="95"/>
      <c r="BN574" s="95"/>
      <c r="BO574" s="95"/>
      <c r="BP574" s="95"/>
      <c r="BQ574" s="95"/>
      <c r="BR574" s="95"/>
      <c r="BS574" s="95"/>
      <c r="BT574" s="95"/>
      <c r="BU574" s="95"/>
      <c r="BV574" s="95"/>
      <c r="BW574" s="95"/>
      <c r="BX574" s="95"/>
      <c r="BY574" s="95"/>
      <c r="BZ574" s="95"/>
      <c r="CA574" s="95"/>
      <c r="CB574" s="95"/>
      <c r="CC574" s="95"/>
      <c r="CD574" s="95"/>
      <c r="CE574" s="95"/>
      <c r="CF574" s="95"/>
      <c r="CG574" s="95"/>
      <c r="CH574" s="95"/>
      <c r="CI574" s="95"/>
      <c r="CJ574" s="95"/>
      <c r="CK574" s="95"/>
      <c r="CL574" s="95"/>
      <c r="CM574" s="95"/>
      <c r="CN574" s="95"/>
      <c r="CO574" s="95"/>
      <c r="CP574" s="95"/>
      <c r="CQ574" s="95"/>
      <c r="CR574" s="95"/>
      <c r="CS574" s="95"/>
      <c r="CT574" s="95"/>
      <c r="CU574" s="95"/>
      <c r="CV574" s="95"/>
      <c r="CW574" s="95"/>
      <c r="CX574" s="95"/>
      <c r="CY574" s="95"/>
      <c r="CZ574" s="95"/>
      <c r="DA574" s="95"/>
      <c r="DB574" s="95"/>
      <c r="DC574" s="95"/>
      <c r="DD574" s="95"/>
      <c r="DE574" s="95"/>
      <c r="DF574" s="95"/>
      <c r="DG574" s="95"/>
      <c r="DH574" s="95"/>
      <c r="DI574" s="95"/>
      <c r="DJ574" s="95"/>
      <c r="DK574" s="95"/>
      <c r="DL574" s="95"/>
      <c r="DM574" s="95"/>
      <c r="DN574" s="95"/>
      <c r="DO574" s="95"/>
      <c r="DP574" s="95"/>
      <c r="DQ574" s="95"/>
      <c r="DR574" s="95"/>
      <c r="DS574" s="95"/>
      <c r="DT574" s="95"/>
      <c r="DU574" s="95"/>
      <c r="DV574" s="95"/>
      <c r="DW574" s="95"/>
      <c r="DX574" s="95"/>
      <c r="DY574" s="95"/>
      <c r="DZ574" s="95"/>
      <c r="EA574" s="95"/>
      <c r="EB574" s="95"/>
      <c r="EC574" s="95"/>
      <c r="ED574" s="95"/>
      <c r="EE574" s="95"/>
      <c r="EF574" s="95"/>
      <c r="EG574" s="95"/>
      <c r="EH574" s="95"/>
      <c r="EI574" s="95"/>
      <c r="EJ574" s="95"/>
      <c r="EK574" s="95"/>
      <c r="EL574" s="95"/>
      <c r="EM574" s="95"/>
      <c r="EN574" s="95"/>
      <c r="EO574" s="95"/>
      <c r="EP574" s="95"/>
      <c r="EQ574" s="95"/>
      <c r="ER574" s="95"/>
      <c r="ES574" s="95"/>
      <c r="ET574" s="95"/>
      <c r="EU574" s="95"/>
      <c r="EV574" s="95"/>
      <c r="EW574" s="95"/>
      <c r="EX574" s="95"/>
      <c r="EY574" s="95"/>
      <c r="EZ574" s="95"/>
      <c r="FA574" s="95"/>
      <c r="FB574" s="95"/>
      <c r="FC574" s="95"/>
      <c r="FD574" s="95"/>
      <c r="FE574" s="95"/>
      <c r="FF574" s="95"/>
      <c r="FG574" s="95"/>
      <c r="FH574" s="95"/>
      <c r="FI574" s="95"/>
      <c r="FJ574" s="95"/>
      <c r="FK574" s="95"/>
      <c r="FL574" s="95"/>
      <c r="FM574" s="95"/>
      <c r="FN574" s="95"/>
      <c r="FO574" s="95"/>
      <c r="FP574" s="95"/>
      <c r="FQ574" s="95"/>
      <c r="FR574" s="95"/>
      <c r="FS574" s="95"/>
      <c r="FT574" s="95"/>
      <c r="FU574" s="95"/>
      <c r="FV574" s="95"/>
      <c r="FW574" s="95"/>
      <c r="FX574" s="95"/>
      <c r="FY574" s="95"/>
      <c r="FZ574" s="95"/>
      <c r="GA574" s="95"/>
      <c r="GB574" s="95"/>
      <c r="GC574" s="95"/>
      <c r="GD574" s="95"/>
      <c r="GE574" s="95"/>
      <c r="GF574" s="95"/>
      <c r="GG574" s="95"/>
      <c r="GH574" s="95"/>
      <c r="GI574" s="95"/>
      <c r="GJ574" s="95"/>
      <c r="GK574" s="95"/>
      <c r="GL574" s="95"/>
      <c r="GM574" s="95"/>
      <c r="GN574" s="95"/>
      <c r="GO574" s="95"/>
      <c r="GP574" s="95"/>
      <c r="GQ574" s="95"/>
      <c r="GR574" s="95"/>
      <c r="GS574" s="95"/>
      <c r="GT574" s="95"/>
      <c r="GU574" s="95"/>
      <c r="GV574" s="95"/>
      <c r="GW574" s="95"/>
      <c r="GX574" s="95"/>
      <c r="GY574" s="95"/>
      <c r="GZ574" s="95"/>
      <c r="HA574" s="95"/>
      <c r="HB574" s="95"/>
      <c r="HC574" s="95"/>
      <c r="HD574" s="95"/>
      <c r="HE574" s="95"/>
      <c r="HF574" s="95"/>
      <c r="HG574" s="95"/>
      <c r="HH574" s="95"/>
      <c r="HI574" s="95"/>
      <c r="HJ574" s="95"/>
      <c r="HK574" s="95"/>
      <c r="HL574" s="95"/>
      <c r="HM574" s="95"/>
      <c r="HN574" s="95"/>
      <c r="HO574" s="95"/>
      <c r="HP574" s="95"/>
      <c r="HQ574" s="95"/>
      <c r="HR574" s="95"/>
      <c r="HS574" s="95"/>
      <c r="HT574" s="95"/>
      <c r="HU574" s="95"/>
      <c r="HV574" s="95"/>
      <c r="HW574" s="95"/>
      <c r="HX574" s="95"/>
      <c r="HY574" s="95"/>
      <c r="HZ574" s="95"/>
    </row>
    <row r="575" spans="1:234" s="95" customFormat="1" ht="10.5" customHeight="1">
      <c r="A575" s="463" t="s">
        <v>64</v>
      </c>
      <c r="B575" s="465">
        <f>B573+1</f>
        <v>38907</v>
      </c>
      <c r="C575" s="293">
        <f>SUM(D575:J576)</f>
        <v>0</v>
      </c>
      <c r="D575" s="285"/>
      <c r="E575" s="96"/>
      <c r="F575" s="80"/>
      <c r="G575" s="80"/>
      <c r="H575" s="80"/>
      <c r="I575" s="80"/>
      <c r="J575" s="98"/>
      <c r="K575" s="28"/>
      <c r="L575" s="99"/>
      <c r="M575" s="82"/>
      <c r="N575" s="83"/>
      <c r="O575" s="213"/>
      <c r="P575" s="221"/>
      <c r="Q575" s="320">
        <f>SUM(R575:R576,T575:T576)+SUM(S575:S576)*1.5+SUM(U575:U576)/3+SUM(V575:V576)*0.6</f>
        <v>0</v>
      </c>
      <c r="R575" s="70"/>
      <c r="S575" s="70"/>
      <c r="T575" s="29"/>
      <c r="U575" s="29"/>
      <c r="V575" s="30"/>
      <c r="W575" s="28"/>
      <c r="X575" s="83"/>
      <c r="Y575" s="140"/>
      <c r="Z575" s="185"/>
      <c r="AA575" s="34"/>
      <c r="AB575" s="32"/>
      <c r="AC575" s="33"/>
      <c r="AD575" s="33"/>
      <c r="AE575" s="33"/>
      <c r="AF575" s="33"/>
      <c r="AG575" s="33"/>
      <c r="AH575" s="33"/>
      <c r="AI575" s="34"/>
      <c r="AJ575" s="30"/>
      <c r="AK575" s="140">
        <v>48</v>
      </c>
      <c r="AL575" s="185">
        <v>68</v>
      </c>
      <c r="AM575" s="33">
        <v>62</v>
      </c>
      <c r="AN575" s="351">
        <v>60</v>
      </c>
      <c r="AO575" s="34">
        <f>AN575-AK575</f>
        <v>12</v>
      </c>
      <c r="AP575" s="352"/>
      <c r="AQ575" s="491" t="s">
        <v>3</v>
      </c>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59"/>
      <c r="EE575" s="59"/>
      <c r="EF575" s="59"/>
      <c r="EG575" s="59"/>
      <c r="EH575" s="59"/>
      <c r="EI575" s="59"/>
      <c r="EJ575" s="59"/>
      <c r="EK575" s="59"/>
      <c r="EL575" s="59"/>
      <c r="EM575" s="59"/>
      <c r="EN575" s="59"/>
      <c r="EO575" s="59"/>
      <c r="EP575" s="59"/>
      <c r="EQ575" s="59"/>
      <c r="ER575" s="59"/>
      <c r="ES575" s="59"/>
      <c r="ET575" s="59"/>
      <c r="EU575" s="59"/>
      <c r="EV575" s="59"/>
      <c r="EW575" s="59"/>
      <c r="EX575" s="59"/>
      <c r="EY575" s="59"/>
      <c r="EZ575" s="59"/>
      <c r="FA575" s="59"/>
      <c r="FB575" s="59"/>
      <c r="FC575" s="59"/>
      <c r="FD575" s="59"/>
      <c r="FE575" s="59"/>
      <c r="FF575" s="59"/>
      <c r="FG575" s="59"/>
      <c r="FH575" s="59"/>
      <c r="FI575" s="59"/>
      <c r="FJ575" s="59"/>
      <c r="FK575" s="59"/>
      <c r="FL575" s="59"/>
      <c r="FM575" s="59"/>
      <c r="FN575" s="59"/>
      <c r="FO575" s="59"/>
      <c r="FP575" s="59"/>
      <c r="FQ575" s="59"/>
      <c r="FR575" s="59"/>
      <c r="FS575" s="59"/>
      <c r="FT575" s="59"/>
      <c r="FU575" s="59"/>
      <c r="FV575" s="59"/>
      <c r="FW575" s="59"/>
      <c r="FX575" s="59"/>
      <c r="FY575" s="59"/>
      <c r="FZ575" s="59"/>
      <c r="GA575" s="59"/>
      <c r="GB575" s="59"/>
      <c r="GC575" s="59"/>
      <c r="GD575" s="59"/>
      <c r="GE575" s="59"/>
      <c r="GF575" s="59"/>
      <c r="GG575" s="59"/>
      <c r="GH575" s="59"/>
      <c r="GI575" s="59"/>
      <c r="GJ575" s="59"/>
      <c r="GK575" s="59"/>
      <c r="GL575" s="59"/>
      <c r="GM575" s="59"/>
      <c r="GN575" s="59"/>
      <c r="GO575" s="59"/>
      <c r="GP575" s="59"/>
      <c r="GQ575" s="59"/>
      <c r="GR575" s="59"/>
      <c r="GS575" s="59"/>
      <c r="GT575" s="59"/>
      <c r="GU575" s="59"/>
      <c r="GV575" s="59"/>
      <c r="GW575" s="59"/>
      <c r="GX575" s="59"/>
      <c r="GY575" s="59"/>
      <c r="GZ575" s="59"/>
      <c r="HA575" s="59"/>
      <c r="HB575" s="59"/>
      <c r="HC575" s="59"/>
      <c r="HD575" s="59"/>
      <c r="HE575" s="59"/>
      <c r="HF575" s="59"/>
      <c r="HG575" s="59"/>
      <c r="HH575" s="59"/>
      <c r="HI575" s="59"/>
      <c r="HJ575" s="59"/>
      <c r="HK575" s="59"/>
      <c r="HL575" s="59"/>
      <c r="HM575" s="59"/>
      <c r="HN575" s="59"/>
      <c r="HO575" s="59"/>
      <c r="HP575" s="59"/>
      <c r="HQ575" s="59"/>
      <c r="HR575" s="59"/>
      <c r="HS575" s="59"/>
      <c r="HT575" s="59"/>
      <c r="HU575" s="59"/>
      <c r="HV575" s="59"/>
      <c r="HW575" s="59"/>
      <c r="HX575" s="59"/>
      <c r="HY575" s="59"/>
      <c r="HZ575" s="59"/>
    </row>
    <row r="576" spans="1:43" ht="10.5" customHeight="1" thickBot="1">
      <c r="A576" s="464"/>
      <c r="B576" s="466"/>
      <c r="C576" s="296"/>
      <c r="D576" s="285"/>
      <c r="E576" s="96"/>
      <c r="J576" s="98"/>
      <c r="L576" s="99"/>
      <c r="Q576" s="318"/>
      <c r="AJ576" s="30">
        <v>8</v>
      </c>
      <c r="AP576" s="352">
        <v>4</v>
      </c>
      <c r="AQ576" s="492"/>
    </row>
    <row r="577" spans="1:234" ht="10.5" customHeight="1" thickBot="1">
      <c r="A577" s="471">
        <f>IF(A561=52,1,A561+1)</f>
        <v>27</v>
      </c>
      <c r="B577" s="472"/>
      <c r="C577" s="299">
        <f>(C578/60-ROUNDDOWN(C578/60,0))/100*60+ROUNDDOWN(C578/60,0)</f>
        <v>8.47</v>
      </c>
      <c r="D577" s="300">
        <f>(D578/60-ROUNDDOWN(D578/60,0))/100*60+ROUNDDOWN(D578/60,0)</f>
        <v>4.12</v>
      </c>
      <c r="E577" s="301">
        <f aca="true" t="shared" si="177" ref="E577:J577">(E578/60-ROUNDDOWN(E578/60,0))/100*60+ROUNDDOWN(E578/60,0)</f>
        <v>0.19999999999999998</v>
      </c>
      <c r="F577" s="301">
        <f t="shared" si="177"/>
        <v>2.58</v>
      </c>
      <c r="G577" s="301">
        <f t="shared" si="177"/>
        <v>1.1700000000000002</v>
      </c>
      <c r="H577" s="301">
        <f t="shared" si="177"/>
        <v>0</v>
      </c>
      <c r="I577" s="301">
        <f t="shared" si="177"/>
        <v>0</v>
      </c>
      <c r="J577" s="301">
        <f t="shared" si="177"/>
        <v>0</v>
      </c>
      <c r="K577" s="226"/>
      <c r="L577" s="227">
        <f>2*COUNTA(L563:L576)-COUNT(L563:L576)</f>
        <v>9</v>
      </c>
      <c r="M577" s="228"/>
      <c r="N577" s="229"/>
      <c r="O577" s="475"/>
      <c r="P577" s="476"/>
      <c r="Q577" s="321">
        <f aca="true" t="shared" si="178" ref="Q577:V577">SUM(Q563:Q576)</f>
        <v>107.5</v>
      </c>
      <c r="R577" s="230">
        <f t="shared" si="178"/>
        <v>0</v>
      </c>
      <c r="S577" s="230">
        <f t="shared" si="178"/>
        <v>41</v>
      </c>
      <c r="T577" s="230">
        <f t="shared" si="178"/>
        <v>46</v>
      </c>
      <c r="U577" s="230">
        <f t="shared" si="178"/>
        <v>0</v>
      </c>
      <c r="V577" s="230">
        <f t="shared" si="178"/>
        <v>0</v>
      </c>
      <c r="W577" s="226"/>
      <c r="X577" s="229"/>
      <c r="Y577" s="231"/>
      <c r="Z577" s="312">
        <f>COUNT(Z563:Z576)</f>
        <v>5</v>
      </c>
      <c r="AA577" s="313">
        <f>COUNT(AA563:AA576)</f>
        <v>0</v>
      </c>
      <c r="AB577" s="300">
        <f aca="true" t="shared" si="179" ref="AB577:AI577">(AB578/60-ROUNDDOWN(AB578/60,0))/100*60+ROUNDDOWN(AB578/60,0)</f>
        <v>3.5700000000000003</v>
      </c>
      <c r="AC577" s="300">
        <f t="shared" si="179"/>
        <v>4.35</v>
      </c>
      <c r="AD577" s="300">
        <f t="shared" si="179"/>
        <v>0</v>
      </c>
      <c r="AE577" s="300">
        <f t="shared" si="179"/>
        <v>0</v>
      </c>
      <c r="AF577" s="300">
        <f t="shared" si="179"/>
        <v>0</v>
      </c>
      <c r="AG577" s="300">
        <f t="shared" si="179"/>
        <v>0</v>
      </c>
      <c r="AH577" s="300">
        <f t="shared" si="179"/>
        <v>0</v>
      </c>
      <c r="AI577" s="448">
        <f t="shared" si="179"/>
        <v>0.15</v>
      </c>
      <c r="AJ577" s="317">
        <f>IF(COUNT(AJ563:AJ576)=0,0,SUM(AJ563:AJ576)/COUNTA(AK565:AK576,AK579:AK580))</f>
        <v>7.571428571428571</v>
      </c>
      <c r="AK577" s="231">
        <f>IF(COUNT(AK563:AK576)=0,"",AVERAGE(AK563:AK576))</f>
        <v>48</v>
      </c>
      <c r="AL577" s="231">
        <f>IF(COUNT(AL563:AL576)=0,"",AVERAGE(AL563:AL576))</f>
        <v>68</v>
      </c>
      <c r="AM577" s="231">
        <f>IF(COUNT(AM563:AM576)=0,"",AVERAGE(AM563:AM576))</f>
        <v>62</v>
      </c>
      <c r="AN577" s="231">
        <f>IF(COUNT(AN563:AN576)=0,"",AVERAGE(AN563:AN576))</f>
        <v>60</v>
      </c>
      <c r="AO577" s="231">
        <f>IF(COUNT(AO563:AO576)=0,"",AVERAGE(AO563:AO576))</f>
        <v>12</v>
      </c>
      <c r="AP577" s="342">
        <f>SUM(AP563:AP576)</f>
        <v>13</v>
      </c>
      <c r="AQ577" s="367"/>
      <c r="AR577" s="232"/>
      <c r="AS577" s="232"/>
      <c r="AT577" s="232"/>
      <c r="AU577" s="232"/>
      <c r="AV577" s="232"/>
      <c r="AW577" s="232"/>
      <c r="AX577" s="232"/>
      <c r="AY577" s="232"/>
      <c r="AZ577" s="232"/>
      <c r="BA577" s="232"/>
      <c r="BB577" s="232"/>
      <c r="BC577" s="232"/>
      <c r="BD577" s="232"/>
      <c r="BE577" s="232"/>
      <c r="BF577" s="232"/>
      <c r="BG577" s="232"/>
      <c r="BH577" s="232"/>
      <c r="BI577" s="232"/>
      <c r="BJ577" s="232"/>
      <c r="BK577" s="232"/>
      <c r="BL577" s="232"/>
      <c r="BM577" s="232"/>
      <c r="BN577" s="232"/>
      <c r="BO577" s="232"/>
      <c r="BP577" s="232"/>
      <c r="BQ577" s="232"/>
      <c r="BR577" s="232"/>
      <c r="BS577" s="232"/>
      <c r="BT577" s="232"/>
      <c r="BU577" s="232"/>
      <c r="BV577" s="232"/>
      <c r="BW577" s="232"/>
      <c r="BX577" s="232"/>
      <c r="BY577" s="232"/>
      <c r="BZ577" s="232"/>
      <c r="CA577" s="232"/>
      <c r="CB577" s="232"/>
      <c r="CC577" s="232"/>
      <c r="CD577" s="232"/>
      <c r="CE577" s="232"/>
      <c r="CF577" s="232"/>
      <c r="CG577" s="232"/>
      <c r="CH577" s="232"/>
      <c r="CI577" s="232"/>
      <c r="CJ577" s="232"/>
      <c r="CK577" s="232"/>
      <c r="CL577" s="232"/>
      <c r="CM577" s="232"/>
      <c r="CN577" s="232"/>
      <c r="CO577" s="232"/>
      <c r="CP577" s="232"/>
      <c r="CQ577" s="232"/>
      <c r="CR577" s="232"/>
      <c r="CS577" s="232"/>
      <c r="CT577" s="232"/>
      <c r="CU577" s="232"/>
      <c r="CV577" s="232"/>
      <c r="CW577" s="232"/>
      <c r="CX577" s="232"/>
      <c r="CY577" s="232"/>
      <c r="CZ577" s="232"/>
      <c r="DA577" s="232"/>
      <c r="DB577" s="232"/>
      <c r="DC577" s="232"/>
      <c r="DD577" s="232"/>
      <c r="DE577" s="232"/>
      <c r="DF577" s="232"/>
      <c r="DG577" s="232"/>
      <c r="DH577" s="232"/>
      <c r="DI577" s="232"/>
      <c r="DJ577" s="232"/>
      <c r="DK577" s="232"/>
      <c r="DL577" s="232"/>
      <c r="DM577" s="232"/>
      <c r="DN577" s="232"/>
      <c r="DO577" s="232"/>
      <c r="DP577" s="232"/>
      <c r="DQ577" s="232"/>
      <c r="DR577" s="232"/>
      <c r="DS577" s="232"/>
      <c r="DT577" s="232"/>
      <c r="DU577" s="232"/>
      <c r="DV577" s="232"/>
      <c r="DW577" s="232"/>
      <c r="DX577" s="232"/>
      <c r="DY577" s="232"/>
      <c r="DZ577" s="232"/>
      <c r="EA577" s="232"/>
      <c r="EB577" s="232"/>
      <c r="EC577" s="232"/>
      <c r="ED577" s="232"/>
      <c r="EE577" s="232"/>
      <c r="EF577" s="232"/>
      <c r="EG577" s="232"/>
      <c r="EH577" s="232"/>
      <c r="EI577" s="232"/>
      <c r="EJ577" s="232"/>
      <c r="EK577" s="232"/>
      <c r="EL577" s="232"/>
      <c r="EM577" s="232"/>
      <c r="EN577" s="232"/>
      <c r="EO577" s="232"/>
      <c r="EP577" s="232"/>
      <c r="EQ577" s="232"/>
      <c r="ER577" s="232"/>
      <c r="ES577" s="232"/>
      <c r="ET577" s="232"/>
      <c r="EU577" s="232"/>
      <c r="EV577" s="232"/>
      <c r="EW577" s="232"/>
      <c r="EX577" s="232"/>
      <c r="EY577" s="232"/>
      <c r="EZ577" s="232"/>
      <c r="FA577" s="232"/>
      <c r="FB577" s="232"/>
      <c r="FC577" s="232"/>
      <c r="FD577" s="232"/>
      <c r="FE577" s="232"/>
      <c r="FF577" s="232"/>
      <c r="FG577" s="232"/>
      <c r="FH577" s="232"/>
      <c r="FI577" s="232"/>
      <c r="FJ577" s="232"/>
      <c r="FK577" s="232"/>
      <c r="FL577" s="232"/>
      <c r="FM577" s="232"/>
      <c r="FN577" s="232"/>
      <c r="FO577" s="232"/>
      <c r="FP577" s="232"/>
      <c r="FQ577" s="232"/>
      <c r="FR577" s="232"/>
      <c r="FS577" s="232"/>
      <c r="FT577" s="232"/>
      <c r="FU577" s="232"/>
      <c r="FV577" s="232"/>
      <c r="FW577" s="232"/>
      <c r="FX577" s="232"/>
      <c r="FY577" s="232"/>
      <c r="FZ577" s="232"/>
      <c r="GA577" s="232"/>
      <c r="GB577" s="232"/>
      <c r="GC577" s="232"/>
      <c r="GD577" s="232"/>
      <c r="GE577" s="232"/>
      <c r="GF577" s="232"/>
      <c r="GG577" s="232"/>
      <c r="GH577" s="232"/>
      <c r="GI577" s="232"/>
      <c r="GJ577" s="232"/>
      <c r="GK577" s="232"/>
      <c r="GL577" s="232"/>
      <c r="GM577" s="232"/>
      <c r="GN577" s="232"/>
      <c r="GO577" s="232"/>
      <c r="GP577" s="232"/>
      <c r="GQ577" s="232"/>
      <c r="GR577" s="232"/>
      <c r="GS577" s="232"/>
      <c r="GT577" s="232"/>
      <c r="GU577" s="232"/>
      <c r="GV577" s="232"/>
      <c r="GW577" s="232"/>
      <c r="GX577" s="232"/>
      <c r="GY577" s="232"/>
      <c r="GZ577" s="232"/>
      <c r="HA577" s="232"/>
      <c r="HB577" s="232"/>
      <c r="HC577" s="232"/>
      <c r="HD577" s="232"/>
      <c r="HE577" s="232"/>
      <c r="HF577" s="232"/>
      <c r="HG577" s="232"/>
      <c r="HH577" s="232"/>
      <c r="HI577" s="232"/>
      <c r="HJ577" s="232"/>
      <c r="HK577" s="232"/>
      <c r="HL577" s="232"/>
      <c r="HM577" s="232"/>
      <c r="HN577" s="232"/>
      <c r="HO577" s="232"/>
      <c r="HP577" s="232"/>
      <c r="HQ577" s="232"/>
      <c r="HR577" s="232"/>
      <c r="HS577" s="232"/>
      <c r="HT577" s="232"/>
      <c r="HU577" s="232"/>
      <c r="HV577" s="232"/>
      <c r="HW577" s="232"/>
      <c r="HX577" s="232"/>
      <c r="HY577" s="232"/>
      <c r="HZ577" s="232"/>
    </row>
    <row r="578" spans="1:234" s="232" customFormat="1" ht="10.5" customHeight="1" thickBot="1">
      <c r="A578" s="473"/>
      <c r="B578" s="474"/>
      <c r="C578" s="297">
        <f>SUM(C563:C576)</f>
        <v>527</v>
      </c>
      <c r="D578" s="288">
        <f>SUM(D563:D576)</f>
        <v>252</v>
      </c>
      <c r="E578" s="233">
        <f aca="true" t="shared" si="180" ref="E578:J578">SUM(E563:E576)</f>
        <v>20</v>
      </c>
      <c r="F578" s="233">
        <f t="shared" si="180"/>
        <v>178</v>
      </c>
      <c r="G578" s="233">
        <f t="shared" si="180"/>
        <v>77</v>
      </c>
      <c r="H578" s="233">
        <f t="shared" si="180"/>
        <v>0</v>
      </c>
      <c r="I578" s="233">
        <f t="shared" si="180"/>
        <v>0</v>
      </c>
      <c r="J578" s="233">
        <f t="shared" si="180"/>
        <v>0</v>
      </c>
      <c r="K578" s="234"/>
      <c r="L578" s="235"/>
      <c r="M578" s="236"/>
      <c r="N578" s="237"/>
      <c r="O578" s="477"/>
      <c r="P578" s="478"/>
      <c r="Q578" s="238">
        <f>IF(C578=0,"",Q577/C578*60)</f>
        <v>12.23908918406072</v>
      </c>
      <c r="R578" s="239"/>
      <c r="S578" s="239"/>
      <c r="T578" s="240"/>
      <c r="U578" s="240"/>
      <c r="V578" s="235"/>
      <c r="W578" s="234"/>
      <c r="X578" s="237"/>
      <c r="Y578" s="241"/>
      <c r="Z578" s="314">
        <f>SUM(Z563:Z576)</f>
        <v>42.4</v>
      </c>
      <c r="AA578" s="315">
        <f>SUM(AA563:AA576)</f>
        <v>0</v>
      </c>
      <c r="AB578" s="288">
        <f>SUM(AB563:AB576)</f>
        <v>237</v>
      </c>
      <c r="AC578" s="288">
        <f aca="true" t="shared" si="181" ref="AC578:AI578">SUM(AC563:AC576)</f>
        <v>275</v>
      </c>
      <c r="AD578" s="288">
        <f t="shared" si="181"/>
        <v>0</v>
      </c>
      <c r="AE578" s="288">
        <f t="shared" si="181"/>
        <v>0</v>
      </c>
      <c r="AF578" s="288">
        <f t="shared" si="181"/>
        <v>0</v>
      </c>
      <c r="AG578" s="288">
        <f t="shared" si="181"/>
        <v>0</v>
      </c>
      <c r="AH578" s="288">
        <f t="shared" si="181"/>
        <v>0</v>
      </c>
      <c r="AI578" s="449">
        <f t="shared" si="181"/>
        <v>15</v>
      </c>
      <c r="AJ578" s="235"/>
      <c r="AK578" s="241"/>
      <c r="AL578" s="314"/>
      <c r="AM578" s="343"/>
      <c r="AN578" s="343"/>
      <c r="AO578" s="315"/>
      <c r="AP578" s="344"/>
      <c r="AQ578" s="368"/>
      <c r="AR578" s="242"/>
      <c r="AS578" s="242"/>
      <c r="AT578" s="242"/>
      <c r="AU578" s="242"/>
      <c r="AV578" s="242"/>
      <c r="AW578" s="242"/>
      <c r="AX578" s="242"/>
      <c r="AY578" s="242"/>
      <c r="AZ578" s="242"/>
      <c r="BA578" s="242"/>
      <c r="BB578" s="242"/>
      <c r="BC578" s="242"/>
      <c r="BD578" s="242"/>
      <c r="BE578" s="242"/>
      <c r="BF578" s="242"/>
      <c r="BG578" s="242"/>
      <c r="BH578" s="242"/>
      <c r="BI578" s="242"/>
      <c r="BJ578" s="242"/>
      <c r="BK578" s="242"/>
      <c r="BL578" s="242"/>
      <c r="BM578" s="242"/>
      <c r="BN578" s="242"/>
      <c r="BO578" s="242"/>
      <c r="BP578" s="242"/>
      <c r="BQ578" s="242"/>
      <c r="BR578" s="242"/>
      <c r="BS578" s="242"/>
      <c r="BT578" s="242"/>
      <c r="BU578" s="242"/>
      <c r="BV578" s="242"/>
      <c r="BW578" s="242"/>
      <c r="BX578" s="242"/>
      <c r="BY578" s="242"/>
      <c r="BZ578" s="242"/>
      <c r="CA578" s="242"/>
      <c r="CB578" s="242"/>
      <c r="CC578" s="242"/>
      <c r="CD578" s="242"/>
      <c r="CE578" s="242"/>
      <c r="CF578" s="242"/>
      <c r="CG578" s="242"/>
      <c r="CH578" s="242"/>
      <c r="CI578" s="242"/>
      <c r="CJ578" s="242"/>
      <c r="CK578" s="242"/>
      <c r="CL578" s="242"/>
      <c r="CM578" s="242"/>
      <c r="CN578" s="242"/>
      <c r="CO578" s="242"/>
      <c r="CP578" s="242"/>
      <c r="CQ578" s="242"/>
      <c r="CR578" s="242"/>
      <c r="CS578" s="242"/>
      <c r="CT578" s="242"/>
      <c r="CU578" s="242"/>
      <c r="CV578" s="242"/>
      <c r="CW578" s="242"/>
      <c r="CX578" s="242"/>
      <c r="CY578" s="242"/>
      <c r="CZ578" s="242"/>
      <c r="DA578" s="242"/>
      <c r="DB578" s="242"/>
      <c r="DC578" s="242"/>
      <c r="DD578" s="242"/>
      <c r="DE578" s="242"/>
      <c r="DF578" s="242"/>
      <c r="DG578" s="242"/>
      <c r="DH578" s="242"/>
      <c r="DI578" s="242"/>
      <c r="DJ578" s="242"/>
      <c r="DK578" s="242"/>
      <c r="DL578" s="242"/>
      <c r="DM578" s="242"/>
      <c r="DN578" s="242"/>
      <c r="DO578" s="242"/>
      <c r="DP578" s="242"/>
      <c r="DQ578" s="242"/>
      <c r="DR578" s="242"/>
      <c r="DS578" s="242"/>
      <c r="DT578" s="242"/>
      <c r="DU578" s="242"/>
      <c r="DV578" s="242"/>
      <c r="DW578" s="242"/>
      <c r="DX578" s="242"/>
      <c r="DY578" s="242"/>
      <c r="DZ578" s="242"/>
      <c r="EA578" s="242"/>
      <c r="EB578" s="242"/>
      <c r="EC578" s="242"/>
      <c r="ED578" s="242"/>
      <c r="EE578" s="242"/>
      <c r="EF578" s="242"/>
      <c r="EG578" s="242"/>
      <c r="EH578" s="242"/>
      <c r="EI578" s="242"/>
      <c r="EJ578" s="242"/>
      <c r="EK578" s="242"/>
      <c r="EL578" s="242"/>
      <c r="EM578" s="242"/>
      <c r="EN578" s="242"/>
      <c r="EO578" s="242"/>
      <c r="EP578" s="242"/>
      <c r="EQ578" s="242"/>
      <c r="ER578" s="242"/>
      <c r="ES578" s="242"/>
      <c r="ET578" s="242"/>
      <c r="EU578" s="242"/>
      <c r="EV578" s="242"/>
      <c r="EW578" s="242"/>
      <c r="EX578" s="242"/>
      <c r="EY578" s="242"/>
      <c r="EZ578" s="242"/>
      <c r="FA578" s="242"/>
      <c r="FB578" s="242"/>
      <c r="FC578" s="242"/>
      <c r="FD578" s="242"/>
      <c r="FE578" s="242"/>
      <c r="FF578" s="242"/>
      <c r="FG578" s="242"/>
      <c r="FH578" s="242"/>
      <c r="FI578" s="242"/>
      <c r="FJ578" s="242"/>
      <c r="FK578" s="242"/>
      <c r="FL578" s="242"/>
      <c r="FM578" s="242"/>
      <c r="FN578" s="242"/>
      <c r="FO578" s="242"/>
      <c r="FP578" s="242"/>
      <c r="FQ578" s="242"/>
      <c r="FR578" s="242"/>
      <c r="FS578" s="242"/>
      <c r="FT578" s="242"/>
      <c r="FU578" s="242"/>
      <c r="FV578" s="242"/>
      <c r="FW578" s="242"/>
      <c r="FX578" s="242"/>
      <c r="FY578" s="242"/>
      <c r="FZ578" s="242"/>
      <c r="GA578" s="242"/>
      <c r="GB578" s="242"/>
      <c r="GC578" s="242"/>
      <c r="GD578" s="242"/>
      <c r="GE578" s="242"/>
      <c r="GF578" s="242"/>
      <c r="GG578" s="242"/>
      <c r="GH578" s="242"/>
      <c r="GI578" s="242"/>
      <c r="GJ578" s="242"/>
      <c r="GK578" s="242"/>
      <c r="GL578" s="242"/>
      <c r="GM578" s="242"/>
      <c r="GN578" s="242"/>
      <c r="GO578" s="242"/>
      <c r="GP578" s="242"/>
      <c r="GQ578" s="242"/>
      <c r="GR578" s="242"/>
      <c r="GS578" s="242"/>
      <c r="GT578" s="242"/>
      <c r="GU578" s="242"/>
      <c r="GV578" s="242"/>
      <c r="GW578" s="242"/>
      <c r="GX578" s="242"/>
      <c r="GY578" s="242"/>
      <c r="GZ578" s="242"/>
      <c r="HA578" s="242"/>
      <c r="HB578" s="242"/>
      <c r="HC578" s="242"/>
      <c r="HD578" s="242"/>
      <c r="HE578" s="242"/>
      <c r="HF578" s="242"/>
      <c r="HG578" s="242"/>
      <c r="HH578" s="242"/>
      <c r="HI578" s="242"/>
      <c r="HJ578" s="242"/>
      <c r="HK578" s="242"/>
      <c r="HL578" s="242"/>
      <c r="HM578" s="242"/>
      <c r="HN578" s="242"/>
      <c r="HO578" s="242"/>
      <c r="HP578" s="242"/>
      <c r="HQ578" s="242"/>
      <c r="HR578" s="242"/>
      <c r="HS578" s="242"/>
      <c r="HT578" s="242"/>
      <c r="HU578" s="242"/>
      <c r="HV578" s="242"/>
      <c r="HW578" s="242"/>
      <c r="HX578" s="242"/>
      <c r="HY578" s="242"/>
      <c r="HZ578" s="242"/>
    </row>
    <row r="579" spans="1:234" s="242" customFormat="1" ht="10.5" customHeight="1" thickBot="1">
      <c r="A579" s="469" t="s">
        <v>51</v>
      </c>
      <c r="B579" s="470">
        <f>B575+1</f>
        <v>38908</v>
      </c>
      <c r="C579" s="293">
        <f>SUM(D579:J580)</f>
        <v>105</v>
      </c>
      <c r="D579" s="284">
        <v>35</v>
      </c>
      <c r="E579" s="80"/>
      <c r="F579" s="80"/>
      <c r="G579" s="80"/>
      <c r="H579" s="80"/>
      <c r="I579" s="80"/>
      <c r="J579" s="81"/>
      <c r="K579" s="28" t="s">
        <v>124</v>
      </c>
      <c r="L579" s="30">
        <v>9</v>
      </c>
      <c r="M579" s="82" t="s">
        <v>100</v>
      </c>
      <c r="N579" s="83">
        <v>11</v>
      </c>
      <c r="O579" s="214" t="s">
        <v>0</v>
      </c>
      <c r="P579" s="223"/>
      <c r="Q579" s="318">
        <f>SUM(R579:R580,T579:T580)+SUM(S579:S580)*1.5+SUM(U579:U580)/3+SUM(V579:V580)*0.6</f>
        <v>5</v>
      </c>
      <c r="R579" s="70">
        <v>2</v>
      </c>
      <c r="S579" s="70">
        <v>2</v>
      </c>
      <c r="T579" s="29"/>
      <c r="U579" s="29"/>
      <c r="V579" s="30"/>
      <c r="W579" s="28"/>
      <c r="X579" s="83"/>
      <c r="Y579" s="140"/>
      <c r="Z579" s="185"/>
      <c r="AA579" s="34"/>
      <c r="AB579" s="32"/>
      <c r="AC579" s="33">
        <v>15</v>
      </c>
      <c r="AD579" s="33"/>
      <c r="AE579" s="33"/>
      <c r="AF579" s="33"/>
      <c r="AG579" s="33">
        <v>20</v>
      </c>
      <c r="AH579" s="33"/>
      <c r="AI579" s="34"/>
      <c r="AJ579" s="30"/>
      <c r="AK579" s="180" t="s">
        <v>99</v>
      </c>
      <c r="AL579" s="185"/>
      <c r="AM579" s="33"/>
      <c r="AN579" s="351"/>
      <c r="AO579" s="34"/>
      <c r="AP579" s="352"/>
      <c r="AQ579" s="489" t="s">
        <v>4</v>
      </c>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59"/>
      <c r="EE579" s="59"/>
      <c r="EF579" s="59"/>
      <c r="EG579" s="59"/>
      <c r="EH579" s="59"/>
      <c r="EI579" s="59"/>
      <c r="EJ579" s="59"/>
      <c r="EK579" s="59"/>
      <c r="EL579" s="59"/>
      <c r="EM579" s="59"/>
      <c r="EN579" s="59"/>
      <c r="EO579" s="59"/>
      <c r="EP579" s="59"/>
      <c r="EQ579" s="59"/>
      <c r="ER579" s="59"/>
      <c r="ES579" s="59"/>
      <c r="ET579" s="59"/>
      <c r="EU579" s="59"/>
      <c r="EV579" s="59"/>
      <c r="EW579" s="59"/>
      <c r="EX579" s="59"/>
      <c r="EY579" s="59"/>
      <c r="EZ579" s="59"/>
      <c r="FA579" s="59"/>
      <c r="FB579" s="59"/>
      <c r="FC579" s="59"/>
      <c r="FD579" s="59"/>
      <c r="FE579" s="59"/>
      <c r="FF579" s="59"/>
      <c r="FG579" s="59"/>
      <c r="FH579" s="59"/>
      <c r="FI579" s="59"/>
      <c r="FJ579" s="59"/>
      <c r="FK579" s="59"/>
      <c r="FL579" s="59"/>
      <c r="FM579" s="59"/>
      <c r="FN579" s="59"/>
      <c r="FO579" s="59"/>
      <c r="FP579" s="59"/>
      <c r="FQ579" s="59"/>
      <c r="FR579" s="59"/>
      <c r="FS579" s="59"/>
      <c r="FT579" s="59"/>
      <c r="FU579" s="59"/>
      <c r="FV579" s="59"/>
      <c r="FW579" s="59"/>
      <c r="FX579" s="59"/>
      <c r="FY579" s="59"/>
      <c r="FZ579" s="59"/>
      <c r="GA579" s="59"/>
      <c r="GB579" s="59"/>
      <c r="GC579" s="59"/>
      <c r="GD579" s="59"/>
      <c r="GE579" s="59"/>
      <c r="GF579" s="59"/>
      <c r="GG579" s="59"/>
      <c r="GH579" s="59"/>
      <c r="GI579" s="59"/>
      <c r="GJ579" s="59"/>
      <c r="GK579" s="59"/>
      <c r="GL579" s="59"/>
      <c r="GM579" s="59"/>
      <c r="GN579" s="59"/>
      <c r="GO579" s="59"/>
      <c r="GP579" s="59"/>
      <c r="GQ579" s="59"/>
      <c r="GR579" s="59"/>
      <c r="GS579" s="59"/>
      <c r="GT579" s="59"/>
      <c r="GU579" s="59"/>
      <c r="GV579" s="59"/>
      <c r="GW579" s="59"/>
      <c r="GX579" s="59"/>
      <c r="GY579" s="59"/>
      <c r="GZ579" s="59"/>
      <c r="HA579" s="59"/>
      <c r="HB579" s="59"/>
      <c r="HC579" s="59"/>
      <c r="HD579" s="59"/>
      <c r="HE579" s="59"/>
      <c r="HF579" s="59"/>
      <c r="HG579" s="59"/>
      <c r="HH579" s="59"/>
      <c r="HI579" s="59"/>
      <c r="HJ579" s="59"/>
      <c r="HK579" s="59"/>
      <c r="HL579" s="59"/>
      <c r="HM579" s="59"/>
      <c r="HN579" s="59"/>
      <c r="HO579" s="59"/>
      <c r="HP579" s="59"/>
      <c r="HQ579" s="59"/>
      <c r="HR579" s="59"/>
      <c r="HS579" s="59"/>
      <c r="HT579" s="59"/>
      <c r="HU579" s="59"/>
      <c r="HV579" s="59"/>
      <c r="HW579" s="59"/>
      <c r="HX579" s="59"/>
      <c r="HY579" s="59"/>
      <c r="HZ579" s="59"/>
    </row>
    <row r="580" spans="1:234" ht="10.5" customHeight="1">
      <c r="A580" s="467"/>
      <c r="B580" s="468"/>
      <c r="C580" s="292"/>
      <c r="D580" s="283">
        <v>70</v>
      </c>
      <c r="E580" s="87"/>
      <c r="F580" s="87"/>
      <c r="G580" s="87"/>
      <c r="H580" s="87"/>
      <c r="I580" s="87"/>
      <c r="J580" s="88"/>
      <c r="K580" s="89"/>
      <c r="L580" s="90">
        <v>9</v>
      </c>
      <c r="M580" s="91" t="s">
        <v>97</v>
      </c>
      <c r="N580" s="92">
        <v>18</v>
      </c>
      <c r="O580" s="215" t="s">
        <v>266</v>
      </c>
      <c r="P580" s="224"/>
      <c r="Q580" s="319"/>
      <c r="R580" s="93"/>
      <c r="S580" s="93"/>
      <c r="T580" s="94"/>
      <c r="U580" s="94"/>
      <c r="V580" s="90"/>
      <c r="W580" s="89">
        <v>120</v>
      </c>
      <c r="X580" s="92">
        <v>154</v>
      </c>
      <c r="Y580" s="182"/>
      <c r="Z580" s="184"/>
      <c r="AA580" s="306"/>
      <c r="AB580" s="442"/>
      <c r="AC580" s="349"/>
      <c r="AD580" s="349"/>
      <c r="AE580" s="349"/>
      <c r="AF580" s="349"/>
      <c r="AG580" s="349"/>
      <c r="AH580" s="349"/>
      <c r="AI580" s="306">
        <v>70</v>
      </c>
      <c r="AJ580" s="90">
        <v>9</v>
      </c>
      <c r="AK580" s="182"/>
      <c r="AL580" s="184"/>
      <c r="AM580" s="349"/>
      <c r="AN580" s="349"/>
      <c r="AO580" s="306"/>
      <c r="AP580" s="350"/>
      <c r="AQ580" s="490"/>
      <c r="AR580" s="95"/>
      <c r="AS580" s="95"/>
      <c r="AT580" s="95"/>
      <c r="AU580" s="95"/>
      <c r="AV580" s="95"/>
      <c r="AW580" s="95"/>
      <c r="AX580" s="95"/>
      <c r="AY580" s="95"/>
      <c r="AZ580" s="95"/>
      <c r="BA580" s="95"/>
      <c r="BB580" s="95"/>
      <c r="BC580" s="95"/>
      <c r="BD580" s="95"/>
      <c r="BE580" s="95"/>
      <c r="BF580" s="95"/>
      <c r="BG580" s="95"/>
      <c r="BH580" s="95"/>
      <c r="BI580" s="95"/>
      <c r="BJ580" s="95"/>
      <c r="BK580" s="95"/>
      <c r="BL580" s="95"/>
      <c r="BM580" s="95"/>
      <c r="BN580" s="95"/>
      <c r="BO580" s="95"/>
      <c r="BP580" s="95"/>
      <c r="BQ580" s="95"/>
      <c r="BR580" s="95"/>
      <c r="BS580" s="95"/>
      <c r="BT580" s="95"/>
      <c r="BU580" s="95"/>
      <c r="BV580" s="95"/>
      <c r="BW580" s="95"/>
      <c r="BX580" s="95"/>
      <c r="BY580" s="95"/>
      <c r="BZ580" s="95"/>
      <c r="CA580" s="95"/>
      <c r="CB580" s="95"/>
      <c r="CC580" s="95"/>
      <c r="CD580" s="95"/>
      <c r="CE580" s="95"/>
      <c r="CF580" s="95"/>
      <c r="CG580" s="95"/>
      <c r="CH580" s="95"/>
      <c r="CI580" s="95"/>
      <c r="CJ580" s="95"/>
      <c r="CK580" s="95"/>
      <c r="CL580" s="95"/>
      <c r="CM580" s="95"/>
      <c r="CN580" s="95"/>
      <c r="CO580" s="95"/>
      <c r="CP580" s="95"/>
      <c r="CQ580" s="95"/>
      <c r="CR580" s="95"/>
      <c r="CS580" s="95"/>
      <c r="CT580" s="95"/>
      <c r="CU580" s="95"/>
      <c r="CV580" s="95"/>
      <c r="CW580" s="95"/>
      <c r="CX580" s="95"/>
      <c r="CY580" s="95"/>
      <c r="CZ580" s="95"/>
      <c r="DA580" s="95"/>
      <c r="DB580" s="95"/>
      <c r="DC580" s="95"/>
      <c r="DD580" s="95"/>
      <c r="DE580" s="95"/>
      <c r="DF580" s="95"/>
      <c r="DG580" s="95"/>
      <c r="DH580" s="95"/>
      <c r="DI580" s="95"/>
      <c r="DJ580" s="95"/>
      <c r="DK580" s="95"/>
      <c r="DL580" s="95"/>
      <c r="DM580" s="95"/>
      <c r="DN580" s="95"/>
      <c r="DO580" s="95"/>
      <c r="DP580" s="95"/>
      <c r="DQ580" s="95"/>
      <c r="DR580" s="95"/>
      <c r="DS580" s="95"/>
      <c r="DT580" s="95"/>
      <c r="DU580" s="95"/>
      <c r="DV580" s="95"/>
      <c r="DW580" s="95"/>
      <c r="DX580" s="95"/>
      <c r="DY580" s="95"/>
      <c r="DZ580" s="95"/>
      <c r="EA580" s="95"/>
      <c r="EB580" s="95"/>
      <c r="EC580" s="95"/>
      <c r="ED580" s="95"/>
      <c r="EE580" s="95"/>
      <c r="EF580" s="95"/>
      <c r="EG580" s="95"/>
      <c r="EH580" s="95"/>
      <c r="EI580" s="95"/>
      <c r="EJ580" s="95"/>
      <c r="EK580" s="95"/>
      <c r="EL580" s="95"/>
      <c r="EM580" s="95"/>
      <c r="EN580" s="95"/>
      <c r="EO580" s="95"/>
      <c r="EP580" s="95"/>
      <c r="EQ580" s="95"/>
      <c r="ER580" s="95"/>
      <c r="ES580" s="95"/>
      <c r="ET580" s="95"/>
      <c r="EU580" s="95"/>
      <c r="EV580" s="95"/>
      <c r="EW580" s="95"/>
      <c r="EX580" s="95"/>
      <c r="EY580" s="95"/>
      <c r="EZ580" s="95"/>
      <c r="FA580" s="95"/>
      <c r="FB580" s="95"/>
      <c r="FC580" s="95"/>
      <c r="FD580" s="95"/>
      <c r="FE580" s="95"/>
      <c r="FF580" s="95"/>
      <c r="FG580" s="95"/>
      <c r="FH580" s="95"/>
      <c r="FI580" s="95"/>
      <c r="FJ580" s="95"/>
      <c r="FK580" s="95"/>
      <c r="FL580" s="95"/>
      <c r="FM580" s="95"/>
      <c r="FN580" s="95"/>
      <c r="FO580" s="95"/>
      <c r="FP580" s="95"/>
      <c r="FQ580" s="95"/>
      <c r="FR580" s="95"/>
      <c r="FS580" s="95"/>
      <c r="FT580" s="95"/>
      <c r="FU580" s="95"/>
      <c r="FV580" s="95"/>
      <c r="FW580" s="95"/>
      <c r="FX580" s="95"/>
      <c r="FY580" s="95"/>
      <c r="FZ580" s="95"/>
      <c r="GA580" s="95"/>
      <c r="GB580" s="95"/>
      <c r="GC580" s="95"/>
      <c r="GD580" s="95"/>
      <c r="GE580" s="95"/>
      <c r="GF580" s="95"/>
      <c r="GG580" s="95"/>
      <c r="GH580" s="95"/>
      <c r="GI580" s="95"/>
      <c r="GJ580" s="95"/>
      <c r="GK580" s="95"/>
      <c r="GL580" s="95"/>
      <c r="GM580" s="95"/>
      <c r="GN580" s="95"/>
      <c r="GO580" s="95"/>
      <c r="GP580" s="95"/>
      <c r="GQ580" s="95"/>
      <c r="GR580" s="95"/>
      <c r="GS580" s="95"/>
      <c r="GT580" s="95"/>
      <c r="GU580" s="95"/>
      <c r="GV580" s="95"/>
      <c r="GW580" s="95"/>
      <c r="GX580" s="95"/>
      <c r="GY580" s="95"/>
      <c r="GZ580" s="95"/>
      <c r="HA580" s="95"/>
      <c r="HB580" s="95"/>
      <c r="HC580" s="95"/>
      <c r="HD580" s="95"/>
      <c r="HE580" s="95"/>
      <c r="HF580" s="95"/>
      <c r="HG580" s="95"/>
      <c r="HH580" s="95"/>
      <c r="HI580" s="95"/>
      <c r="HJ580" s="95"/>
      <c r="HK580" s="95"/>
      <c r="HL580" s="95"/>
      <c r="HM580" s="95"/>
      <c r="HN580" s="95"/>
      <c r="HO580" s="95"/>
      <c r="HP580" s="95"/>
      <c r="HQ580" s="95"/>
      <c r="HR580" s="95"/>
      <c r="HS580" s="95"/>
      <c r="HT580" s="95"/>
      <c r="HU580" s="95"/>
      <c r="HV580" s="95"/>
      <c r="HW580" s="95"/>
      <c r="HX580" s="95"/>
      <c r="HY580" s="95"/>
      <c r="HZ580" s="95"/>
    </row>
    <row r="581" spans="1:234" s="95" customFormat="1" ht="10.5" customHeight="1">
      <c r="A581" s="463" t="s">
        <v>59</v>
      </c>
      <c r="B581" s="465">
        <f>B579+1</f>
        <v>38909</v>
      </c>
      <c r="C581" s="293">
        <f>SUM(D581:J582)</f>
        <v>65</v>
      </c>
      <c r="D581" s="284"/>
      <c r="E581" s="80"/>
      <c r="F581" s="80"/>
      <c r="G581" s="80"/>
      <c r="H581" s="80"/>
      <c r="I581" s="80"/>
      <c r="J581" s="81"/>
      <c r="K581" s="28"/>
      <c r="L581" s="30"/>
      <c r="M581" s="82"/>
      <c r="N581" s="83"/>
      <c r="O581" s="211"/>
      <c r="P581" s="221"/>
      <c r="Q581" s="318">
        <f>SUM(R581:R582,T581:T582)+SUM(S581:S582)*1.5+SUM(U581:U582)/3+SUM(V581:V582)*0.6</f>
        <v>9</v>
      </c>
      <c r="R581" s="70"/>
      <c r="S581" s="70"/>
      <c r="T581" s="29"/>
      <c r="U581" s="29"/>
      <c r="V581" s="30"/>
      <c r="W581" s="28"/>
      <c r="X581" s="83"/>
      <c r="Y581" s="140"/>
      <c r="Z581" s="185"/>
      <c r="AA581" s="34"/>
      <c r="AB581" s="32"/>
      <c r="AC581" s="33"/>
      <c r="AD581" s="33"/>
      <c r="AE581" s="33"/>
      <c r="AF581" s="33"/>
      <c r="AG581" s="33"/>
      <c r="AH581" s="33"/>
      <c r="AI581" s="34"/>
      <c r="AJ581" s="30"/>
      <c r="AK581" s="140">
        <v>50</v>
      </c>
      <c r="AL581" s="185">
        <v>71</v>
      </c>
      <c r="AM581" s="33">
        <v>65</v>
      </c>
      <c r="AN581" s="33">
        <v>62</v>
      </c>
      <c r="AO581" s="34">
        <f>AN581-AK581</f>
        <v>12</v>
      </c>
      <c r="AP581" s="352"/>
      <c r="AQ581" s="491" t="s">
        <v>214</v>
      </c>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59"/>
      <c r="EE581" s="59"/>
      <c r="EF581" s="59"/>
      <c r="EG581" s="59"/>
      <c r="EH581" s="59"/>
      <c r="EI581" s="59"/>
      <c r="EJ581" s="59"/>
      <c r="EK581" s="59"/>
      <c r="EL581" s="59"/>
      <c r="EM581" s="59"/>
      <c r="EN581" s="59"/>
      <c r="EO581" s="59"/>
      <c r="EP581" s="59"/>
      <c r="EQ581" s="59"/>
      <c r="ER581" s="59"/>
      <c r="ES581" s="59"/>
      <c r="ET581" s="59"/>
      <c r="EU581" s="59"/>
      <c r="EV581" s="59"/>
      <c r="EW581" s="59"/>
      <c r="EX581" s="59"/>
      <c r="EY581" s="59"/>
      <c r="EZ581" s="59"/>
      <c r="FA581" s="59"/>
      <c r="FB581" s="59"/>
      <c r="FC581" s="59"/>
      <c r="FD581" s="59"/>
      <c r="FE581" s="59"/>
      <c r="FF581" s="59"/>
      <c r="FG581" s="59"/>
      <c r="FH581" s="59"/>
      <c r="FI581" s="59"/>
      <c r="FJ581" s="59"/>
      <c r="FK581" s="59"/>
      <c r="FL581" s="59"/>
      <c r="FM581" s="59"/>
      <c r="FN581" s="59"/>
      <c r="FO581" s="59"/>
      <c r="FP581" s="59"/>
      <c r="FQ581" s="59"/>
      <c r="FR581" s="59"/>
      <c r="FS581" s="59"/>
      <c r="FT581" s="59"/>
      <c r="FU581" s="59"/>
      <c r="FV581" s="59"/>
      <c r="FW581" s="59"/>
      <c r="FX581" s="59"/>
      <c r="FY581" s="59"/>
      <c r="FZ581" s="59"/>
      <c r="GA581" s="59"/>
      <c r="GB581" s="59"/>
      <c r="GC581" s="59"/>
      <c r="GD581" s="59"/>
      <c r="GE581" s="59"/>
      <c r="GF581" s="59"/>
      <c r="GG581" s="59"/>
      <c r="GH581" s="59"/>
      <c r="GI581" s="59"/>
      <c r="GJ581" s="59"/>
      <c r="GK581" s="59"/>
      <c r="GL581" s="59"/>
      <c r="GM581" s="59"/>
      <c r="GN581" s="59"/>
      <c r="GO581" s="59"/>
      <c r="GP581" s="59"/>
      <c r="GQ581" s="59"/>
      <c r="GR581" s="59"/>
      <c r="GS581" s="59"/>
      <c r="GT581" s="59"/>
      <c r="GU581" s="59"/>
      <c r="GV581" s="59"/>
      <c r="GW581" s="59"/>
      <c r="GX581" s="59"/>
      <c r="GY581" s="59"/>
      <c r="GZ581" s="59"/>
      <c r="HA581" s="59"/>
      <c r="HB581" s="59"/>
      <c r="HC581" s="59"/>
      <c r="HD581" s="59"/>
      <c r="HE581" s="59"/>
      <c r="HF581" s="59"/>
      <c r="HG581" s="59"/>
      <c r="HH581" s="59"/>
      <c r="HI581" s="59"/>
      <c r="HJ581" s="59"/>
      <c r="HK581" s="59"/>
      <c r="HL581" s="59"/>
      <c r="HM581" s="59"/>
      <c r="HN581" s="59"/>
      <c r="HO581" s="59"/>
      <c r="HP581" s="59"/>
      <c r="HQ581" s="59"/>
      <c r="HR581" s="59"/>
      <c r="HS581" s="59"/>
      <c r="HT581" s="59"/>
      <c r="HU581" s="59"/>
      <c r="HV581" s="59"/>
      <c r="HW581" s="59"/>
      <c r="HX581" s="59"/>
      <c r="HY581" s="59"/>
      <c r="HZ581" s="59"/>
    </row>
    <row r="582" spans="1:234" ht="10.5" customHeight="1">
      <c r="A582" s="467"/>
      <c r="B582" s="468"/>
      <c r="C582" s="292"/>
      <c r="D582" s="283">
        <v>35</v>
      </c>
      <c r="E582" s="87"/>
      <c r="F582" s="87"/>
      <c r="G582" s="87"/>
      <c r="H582" s="87">
        <v>4</v>
      </c>
      <c r="I582" s="87">
        <v>26</v>
      </c>
      <c r="J582" s="88"/>
      <c r="K582" s="89" t="s">
        <v>98</v>
      </c>
      <c r="L582" s="90">
        <v>9</v>
      </c>
      <c r="M582" s="91" t="s">
        <v>97</v>
      </c>
      <c r="N582" s="92">
        <v>16</v>
      </c>
      <c r="O582" s="212" t="s">
        <v>178</v>
      </c>
      <c r="P582" s="222"/>
      <c r="Q582" s="319"/>
      <c r="R582" s="93"/>
      <c r="S582" s="93"/>
      <c r="T582" s="94">
        <v>9</v>
      </c>
      <c r="U582" s="94"/>
      <c r="V582" s="90"/>
      <c r="W582" s="89"/>
      <c r="X582" s="92"/>
      <c r="Y582" s="182"/>
      <c r="Z582" s="184"/>
      <c r="AA582" s="306"/>
      <c r="AB582" s="442">
        <v>65</v>
      </c>
      <c r="AC582" s="349"/>
      <c r="AD582" s="349"/>
      <c r="AE582" s="349"/>
      <c r="AF582" s="349"/>
      <c r="AG582" s="349"/>
      <c r="AH582" s="349"/>
      <c r="AI582" s="306"/>
      <c r="AJ582" s="90">
        <v>8</v>
      </c>
      <c r="AK582" s="182"/>
      <c r="AL582" s="184"/>
      <c r="AM582" s="349"/>
      <c r="AN582" s="349"/>
      <c r="AO582" s="306"/>
      <c r="AP582" s="350"/>
      <c r="AQ582" s="490"/>
      <c r="AR582" s="95"/>
      <c r="AS582" s="95"/>
      <c r="AT582" s="95"/>
      <c r="AU582" s="95"/>
      <c r="AV582" s="95"/>
      <c r="AW582" s="95"/>
      <c r="AX582" s="95"/>
      <c r="AY582" s="95"/>
      <c r="AZ582" s="95"/>
      <c r="BA582" s="95"/>
      <c r="BB582" s="95"/>
      <c r="BC582" s="95"/>
      <c r="BD582" s="95"/>
      <c r="BE582" s="95"/>
      <c r="BF582" s="95"/>
      <c r="BG582" s="95"/>
      <c r="BH582" s="95"/>
      <c r="BI582" s="95"/>
      <c r="BJ582" s="95"/>
      <c r="BK582" s="95"/>
      <c r="BL582" s="95"/>
      <c r="BM582" s="95"/>
      <c r="BN582" s="95"/>
      <c r="BO582" s="95"/>
      <c r="BP582" s="95"/>
      <c r="BQ582" s="95"/>
      <c r="BR582" s="95"/>
      <c r="BS582" s="95"/>
      <c r="BT582" s="95"/>
      <c r="BU582" s="95"/>
      <c r="BV582" s="95"/>
      <c r="BW582" s="95"/>
      <c r="BX582" s="95"/>
      <c r="BY582" s="95"/>
      <c r="BZ582" s="95"/>
      <c r="CA582" s="95"/>
      <c r="CB582" s="95"/>
      <c r="CC582" s="95"/>
      <c r="CD582" s="95"/>
      <c r="CE582" s="95"/>
      <c r="CF582" s="95"/>
      <c r="CG582" s="95"/>
      <c r="CH582" s="95"/>
      <c r="CI582" s="95"/>
      <c r="CJ582" s="95"/>
      <c r="CK582" s="95"/>
      <c r="CL582" s="95"/>
      <c r="CM582" s="95"/>
      <c r="CN582" s="95"/>
      <c r="CO582" s="95"/>
      <c r="CP582" s="95"/>
      <c r="CQ582" s="95"/>
      <c r="CR582" s="95"/>
      <c r="CS582" s="95"/>
      <c r="CT582" s="95"/>
      <c r="CU582" s="95"/>
      <c r="CV582" s="95"/>
      <c r="CW582" s="95"/>
      <c r="CX582" s="95"/>
      <c r="CY582" s="95"/>
      <c r="CZ582" s="95"/>
      <c r="DA582" s="95"/>
      <c r="DB582" s="95"/>
      <c r="DC582" s="95"/>
      <c r="DD582" s="95"/>
      <c r="DE582" s="95"/>
      <c r="DF582" s="95"/>
      <c r="DG582" s="95"/>
      <c r="DH582" s="95"/>
      <c r="DI582" s="95"/>
      <c r="DJ582" s="95"/>
      <c r="DK582" s="95"/>
      <c r="DL582" s="95"/>
      <c r="DM582" s="95"/>
      <c r="DN582" s="95"/>
      <c r="DO582" s="95"/>
      <c r="DP582" s="95"/>
      <c r="DQ582" s="95"/>
      <c r="DR582" s="95"/>
      <c r="DS582" s="95"/>
      <c r="DT582" s="95"/>
      <c r="DU582" s="95"/>
      <c r="DV582" s="95"/>
      <c r="DW582" s="95"/>
      <c r="DX582" s="95"/>
      <c r="DY582" s="95"/>
      <c r="DZ582" s="95"/>
      <c r="EA582" s="95"/>
      <c r="EB582" s="95"/>
      <c r="EC582" s="95"/>
      <c r="ED582" s="95"/>
      <c r="EE582" s="95"/>
      <c r="EF582" s="95"/>
      <c r="EG582" s="95"/>
      <c r="EH582" s="95"/>
      <c r="EI582" s="95"/>
      <c r="EJ582" s="95"/>
      <c r="EK582" s="95"/>
      <c r="EL582" s="95"/>
      <c r="EM582" s="95"/>
      <c r="EN582" s="95"/>
      <c r="EO582" s="95"/>
      <c r="EP582" s="95"/>
      <c r="EQ582" s="95"/>
      <c r="ER582" s="95"/>
      <c r="ES582" s="95"/>
      <c r="ET582" s="95"/>
      <c r="EU582" s="95"/>
      <c r="EV582" s="95"/>
      <c r="EW582" s="95"/>
      <c r="EX582" s="95"/>
      <c r="EY582" s="95"/>
      <c r="EZ582" s="95"/>
      <c r="FA582" s="95"/>
      <c r="FB582" s="95"/>
      <c r="FC582" s="95"/>
      <c r="FD582" s="95"/>
      <c r="FE582" s="95"/>
      <c r="FF582" s="95"/>
      <c r="FG582" s="95"/>
      <c r="FH582" s="95"/>
      <c r="FI582" s="95"/>
      <c r="FJ582" s="95"/>
      <c r="FK582" s="95"/>
      <c r="FL582" s="95"/>
      <c r="FM582" s="95"/>
      <c r="FN582" s="95"/>
      <c r="FO582" s="95"/>
      <c r="FP582" s="95"/>
      <c r="FQ582" s="95"/>
      <c r="FR582" s="95"/>
      <c r="FS582" s="95"/>
      <c r="FT582" s="95"/>
      <c r="FU582" s="95"/>
      <c r="FV582" s="95"/>
      <c r="FW582" s="95"/>
      <c r="FX582" s="95"/>
      <c r="FY582" s="95"/>
      <c r="FZ582" s="95"/>
      <c r="GA582" s="95"/>
      <c r="GB582" s="95"/>
      <c r="GC582" s="95"/>
      <c r="GD582" s="95"/>
      <c r="GE582" s="95"/>
      <c r="GF582" s="95"/>
      <c r="GG582" s="95"/>
      <c r="GH582" s="95"/>
      <c r="GI582" s="95"/>
      <c r="GJ582" s="95"/>
      <c r="GK582" s="95"/>
      <c r="GL582" s="95"/>
      <c r="GM582" s="95"/>
      <c r="GN582" s="95"/>
      <c r="GO582" s="95"/>
      <c r="GP582" s="95"/>
      <c r="GQ582" s="95"/>
      <c r="GR582" s="95"/>
      <c r="GS582" s="95"/>
      <c r="GT582" s="95"/>
      <c r="GU582" s="95"/>
      <c r="GV582" s="95"/>
      <c r="GW582" s="95"/>
      <c r="GX582" s="95"/>
      <c r="GY582" s="95"/>
      <c r="GZ582" s="95"/>
      <c r="HA582" s="95"/>
      <c r="HB582" s="95"/>
      <c r="HC582" s="95"/>
      <c r="HD582" s="95"/>
      <c r="HE582" s="95"/>
      <c r="HF582" s="95"/>
      <c r="HG582" s="95"/>
      <c r="HH582" s="95"/>
      <c r="HI582" s="95"/>
      <c r="HJ582" s="95"/>
      <c r="HK582" s="95"/>
      <c r="HL582" s="95"/>
      <c r="HM582" s="95"/>
      <c r="HN582" s="95"/>
      <c r="HO582" s="95"/>
      <c r="HP582" s="95"/>
      <c r="HQ582" s="95"/>
      <c r="HR582" s="95"/>
      <c r="HS582" s="95"/>
      <c r="HT582" s="95"/>
      <c r="HU582" s="95"/>
      <c r="HV582" s="95"/>
      <c r="HW582" s="95"/>
      <c r="HX582" s="95"/>
      <c r="HY582" s="95"/>
      <c r="HZ582" s="95"/>
    </row>
    <row r="583" spans="1:234" s="95" customFormat="1" ht="10.5" customHeight="1">
      <c r="A583" s="463" t="s">
        <v>60</v>
      </c>
      <c r="B583" s="465">
        <f>B581+1</f>
        <v>38910</v>
      </c>
      <c r="C583" s="293">
        <f>SUM(D583:J584)</f>
        <v>110</v>
      </c>
      <c r="D583" s="284">
        <v>110</v>
      </c>
      <c r="E583" s="80"/>
      <c r="F583" s="80"/>
      <c r="G583" s="80"/>
      <c r="H583" s="80"/>
      <c r="I583" s="80"/>
      <c r="J583" s="81"/>
      <c r="K583" s="28" t="s">
        <v>488</v>
      </c>
      <c r="L583" s="30">
        <v>8</v>
      </c>
      <c r="M583" s="82" t="s">
        <v>100</v>
      </c>
      <c r="N583" s="83">
        <v>11</v>
      </c>
      <c r="O583" s="211" t="s">
        <v>29</v>
      </c>
      <c r="P583" s="221"/>
      <c r="Q583" s="318">
        <f>SUM(R583:R584,T583:T584)+SUM(S583:S584)*1.5+SUM(U583:U584)/3+SUM(V583:V584)*0.6</f>
        <v>20</v>
      </c>
      <c r="R583" s="70"/>
      <c r="S583" s="70">
        <v>4</v>
      </c>
      <c r="T583" s="29">
        <v>14</v>
      </c>
      <c r="U583" s="29"/>
      <c r="V583" s="30"/>
      <c r="W583" s="28">
        <v>116</v>
      </c>
      <c r="X583" s="83"/>
      <c r="Y583" s="140"/>
      <c r="Z583" s="185"/>
      <c r="AA583" s="34"/>
      <c r="AB583" s="32">
        <v>110</v>
      </c>
      <c r="AC583" s="33"/>
      <c r="AD583" s="33"/>
      <c r="AE583" s="33"/>
      <c r="AF583" s="33"/>
      <c r="AG583" s="33"/>
      <c r="AH583" s="33"/>
      <c r="AI583" s="34"/>
      <c r="AJ583" s="30"/>
      <c r="AK583" s="140">
        <v>50</v>
      </c>
      <c r="AL583" s="185">
        <v>73</v>
      </c>
      <c r="AM583" s="33">
        <v>64</v>
      </c>
      <c r="AN583" s="33">
        <v>61</v>
      </c>
      <c r="AO583" s="34">
        <f>AN583-AK583</f>
        <v>11</v>
      </c>
      <c r="AP583" s="352"/>
      <c r="AQ583" s="491" t="s">
        <v>215</v>
      </c>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c r="DL583" s="59"/>
      <c r="DM583" s="59"/>
      <c r="DN583" s="59"/>
      <c r="DO583" s="59"/>
      <c r="DP583" s="59"/>
      <c r="DQ583" s="59"/>
      <c r="DR583" s="59"/>
      <c r="DS583" s="59"/>
      <c r="DT583" s="59"/>
      <c r="DU583" s="59"/>
      <c r="DV583" s="59"/>
      <c r="DW583" s="59"/>
      <c r="DX583" s="59"/>
      <c r="DY583" s="59"/>
      <c r="DZ583" s="59"/>
      <c r="EA583" s="59"/>
      <c r="EB583" s="59"/>
      <c r="EC583" s="59"/>
      <c r="ED583" s="59"/>
      <c r="EE583" s="59"/>
      <c r="EF583" s="59"/>
      <c r="EG583" s="59"/>
      <c r="EH583" s="59"/>
      <c r="EI583" s="59"/>
      <c r="EJ583" s="59"/>
      <c r="EK583" s="59"/>
      <c r="EL583" s="59"/>
      <c r="EM583" s="59"/>
      <c r="EN583" s="59"/>
      <c r="EO583" s="59"/>
      <c r="EP583" s="59"/>
      <c r="EQ583" s="59"/>
      <c r="ER583" s="59"/>
      <c r="ES583" s="59"/>
      <c r="ET583" s="59"/>
      <c r="EU583" s="59"/>
      <c r="EV583" s="59"/>
      <c r="EW583" s="59"/>
      <c r="EX583" s="59"/>
      <c r="EY583" s="59"/>
      <c r="EZ583" s="59"/>
      <c r="FA583" s="59"/>
      <c r="FB583" s="59"/>
      <c r="FC583" s="59"/>
      <c r="FD583" s="59"/>
      <c r="FE583" s="59"/>
      <c r="FF583" s="59"/>
      <c r="FG583" s="59"/>
      <c r="FH583" s="59"/>
      <c r="FI583" s="59"/>
      <c r="FJ583" s="59"/>
      <c r="FK583" s="59"/>
      <c r="FL583" s="59"/>
      <c r="FM583" s="59"/>
      <c r="FN583" s="59"/>
      <c r="FO583" s="59"/>
      <c r="FP583" s="59"/>
      <c r="FQ583" s="59"/>
      <c r="FR583" s="59"/>
      <c r="FS583" s="59"/>
      <c r="FT583" s="59"/>
      <c r="FU583" s="59"/>
      <c r="FV583" s="59"/>
      <c r="FW583" s="59"/>
      <c r="FX583" s="59"/>
      <c r="FY583" s="59"/>
      <c r="FZ583" s="59"/>
      <c r="GA583" s="59"/>
      <c r="GB583" s="59"/>
      <c r="GC583" s="59"/>
      <c r="GD583" s="59"/>
      <c r="GE583" s="59"/>
      <c r="GF583" s="59"/>
      <c r="GG583" s="59"/>
      <c r="GH583" s="59"/>
      <c r="GI583" s="59"/>
      <c r="GJ583" s="59"/>
      <c r="GK583" s="59"/>
      <c r="GL583" s="59"/>
      <c r="GM583" s="59"/>
      <c r="GN583" s="59"/>
      <c r="GO583" s="59"/>
      <c r="GP583" s="59"/>
      <c r="GQ583" s="59"/>
      <c r="GR583" s="59"/>
      <c r="GS583" s="59"/>
      <c r="GT583" s="59"/>
      <c r="GU583" s="59"/>
      <c r="GV583" s="59"/>
      <c r="GW583" s="59"/>
      <c r="GX583" s="59"/>
      <c r="GY583" s="59"/>
      <c r="GZ583" s="59"/>
      <c r="HA583" s="59"/>
      <c r="HB583" s="59"/>
      <c r="HC583" s="59"/>
      <c r="HD583" s="59"/>
      <c r="HE583" s="59"/>
      <c r="HF583" s="59"/>
      <c r="HG583" s="59"/>
      <c r="HH583" s="59"/>
      <c r="HI583" s="59"/>
      <c r="HJ583" s="59"/>
      <c r="HK583" s="59"/>
      <c r="HL583" s="59"/>
      <c r="HM583" s="59"/>
      <c r="HN583" s="59"/>
      <c r="HO583" s="59"/>
      <c r="HP583" s="59"/>
      <c r="HQ583" s="59"/>
      <c r="HR583" s="59"/>
      <c r="HS583" s="59"/>
      <c r="HT583" s="59"/>
      <c r="HU583" s="59"/>
      <c r="HV583" s="59"/>
      <c r="HW583" s="59"/>
      <c r="HX583" s="59"/>
      <c r="HY583" s="59"/>
      <c r="HZ583" s="59"/>
    </row>
    <row r="584" spans="1:234" ht="10.5" customHeight="1">
      <c r="A584" s="467"/>
      <c r="B584" s="468"/>
      <c r="C584" s="294"/>
      <c r="D584" s="283"/>
      <c r="E584" s="87"/>
      <c r="F584" s="87"/>
      <c r="G584" s="87"/>
      <c r="H584" s="87"/>
      <c r="I584" s="87"/>
      <c r="J584" s="88"/>
      <c r="K584" s="89"/>
      <c r="L584" s="90"/>
      <c r="M584" s="91"/>
      <c r="N584" s="92"/>
      <c r="O584" s="212"/>
      <c r="P584" s="222"/>
      <c r="Q584" s="319"/>
      <c r="R584" s="93"/>
      <c r="S584" s="93"/>
      <c r="T584" s="94"/>
      <c r="U584" s="94"/>
      <c r="V584" s="90"/>
      <c r="W584" s="89"/>
      <c r="X584" s="92"/>
      <c r="Y584" s="182"/>
      <c r="Z584" s="184"/>
      <c r="AA584" s="306"/>
      <c r="AB584" s="442"/>
      <c r="AC584" s="349"/>
      <c r="AD584" s="349"/>
      <c r="AE584" s="349"/>
      <c r="AF584" s="349"/>
      <c r="AG584" s="349"/>
      <c r="AH584" s="349"/>
      <c r="AI584" s="306"/>
      <c r="AJ584" s="90">
        <v>8</v>
      </c>
      <c r="AK584" s="182"/>
      <c r="AL584" s="184"/>
      <c r="AM584" s="349"/>
      <c r="AN584" s="349"/>
      <c r="AO584" s="306"/>
      <c r="AP584" s="350"/>
      <c r="AQ584" s="490"/>
      <c r="AR584" s="95"/>
      <c r="AS584" s="95"/>
      <c r="AT584" s="95"/>
      <c r="AU584" s="95"/>
      <c r="AV584" s="95"/>
      <c r="AW584" s="95"/>
      <c r="AX584" s="95"/>
      <c r="AY584" s="95"/>
      <c r="AZ584" s="95"/>
      <c r="BA584" s="95"/>
      <c r="BB584" s="95"/>
      <c r="BC584" s="95"/>
      <c r="BD584" s="95"/>
      <c r="BE584" s="95"/>
      <c r="BF584" s="95"/>
      <c r="BG584" s="95"/>
      <c r="BH584" s="95"/>
      <c r="BI584" s="95"/>
      <c r="BJ584" s="95"/>
      <c r="BK584" s="95"/>
      <c r="BL584" s="95"/>
      <c r="BM584" s="95"/>
      <c r="BN584" s="95"/>
      <c r="BO584" s="95"/>
      <c r="BP584" s="95"/>
      <c r="BQ584" s="95"/>
      <c r="BR584" s="95"/>
      <c r="BS584" s="95"/>
      <c r="BT584" s="95"/>
      <c r="BU584" s="95"/>
      <c r="BV584" s="95"/>
      <c r="BW584" s="95"/>
      <c r="BX584" s="95"/>
      <c r="BY584" s="95"/>
      <c r="BZ584" s="95"/>
      <c r="CA584" s="95"/>
      <c r="CB584" s="95"/>
      <c r="CC584" s="95"/>
      <c r="CD584" s="95"/>
      <c r="CE584" s="95"/>
      <c r="CF584" s="95"/>
      <c r="CG584" s="95"/>
      <c r="CH584" s="95"/>
      <c r="CI584" s="95"/>
      <c r="CJ584" s="95"/>
      <c r="CK584" s="95"/>
      <c r="CL584" s="95"/>
      <c r="CM584" s="95"/>
      <c r="CN584" s="95"/>
      <c r="CO584" s="95"/>
      <c r="CP584" s="95"/>
      <c r="CQ584" s="95"/>
      <c r="CR584" s="95"/>
      <c r="CS584" s="95"/>
      <c r="CT584" s="95"/>
      <c r="CU584" s="95"/>
      <c r="CV584" s="95"/>
      <c r="CW584" s="95"/>
      <c r="CX584" s="95"/>
      <c r="CY584" s="95"/>
      <c r="CZ584" s="95"/>
      <c r="DA584" s="95"/>
      <c r="DB584" s="95"/>
      <c r="DC584" s="95"/>
      <c r="DD584" s="95"/>
      <c r="DE584" s="95"/>
      <c r="DF584" s="95"/>
      <c r="DG584" s="95"/>
      <c r="DH584" s="95"/>
      <c r="DI584" s="95"/>
      <c r="DJ584" s="95"/>
      <c r="DK584" s="95"/>
      <c r="DL584" s="95"/>
      <c r="DM584" s="95"/>
      <c r="DN584" s="95"/>
      <c r="DO584" s="95"/>
      <c r="DP584" s="95"/>
      <c r="DQ584" s="95"/>
      <c r="DR584" s="95"/>
      <c r="DS584" s="95"/>
      <c r="DT584" s="95"/>
      <c r="DU584" s="95"/>
      <c r="DV584" s="95"/>
      <c r="DW584" s="95"/>
      <c r="DX584" s="95"/>
      <c r="DY584" s="95"/>
      <c r="DZ584" s="95"/>
      <c r="EA584" s="95"/>
      <c r="EB584" s="95"/>
      <c r="EC584" s="95"/>
      <c r="ED584" s="95"/>
      <c r="EE584" s="95"/>
      <c r="EF584" s="95"/>
      <c r="EG584" s="95"/>
      <c r="EH584" s="95"/>
      <c r="EI584" s="95"/>
      <c r="EJ584" s="95"/>
      <c r="EK584" s="95"/>
      <c r="EL584" s="95"/>
      <c r="EM584" s="95"/>
      <c r="EN584" s="95"/>
      <c r="EO584" s="95"/>
      <c r="EP584" s="95"/>
      <c r="EQ584" s="95"/>
      <c r="ER584" s="95"/>
      <c r="ES584" s="95"/>
      <c r="ET584" s="95"/>
      <c r="EU584" s="95"/>
      <c r="EV584" s="95"/>
      <c r="EW584" s="95"/>
      <c r="EX584" s="95"/>
      <c r="EY584" s="95"/>
      <c r="EZ584" s="95"/>
      <c r="FA584" s="95"/>
      <c r="FB584" s="95"/>
      <c r="FC584" s="95"/>
      <c r="FD584" s="95"/>
      <c r="FE584" s="95"/>
      <c r="FF584" s="95"/>
      <c r="FG584" s="95"/>
      <c r="FH584" s="95"/>
      <c r="FI584" s="95"/>
      <c r="FJ584" s="95"/>
      <c r="FK584" s="95"/>
      <c r="FL584" s="95"/>
      <c r="FM584" s="95"/>
      <c r="FN584" s="95"/>
      <c r="FO584" s="95"/>
      <c r="FP584" s="95"/>
      <c r="FQ584" s="95"/>
      <c r="FR584" s="95"/>
      <c r="FS584" s="95"/>
      <c r="FT584" s="95"/>
      <c r="FU584" s="95"/>
      <c r="FV584" s="95"/>
      <c r="FW584" s="95"/>
      <c r="FX584" s="95"/>
      <c r="FY584" s="95"/>
      <c r="FZ584" s="95"/>
      <c r="GA584" s="95"/>
      <c r="GB584" s="95"/>
      <c r="GC584" s="95"/>
      <c r="GD584" s="95"/>
      <c r="GE584" s="95"/>
      <c r="GF584" s="95"/>
      <c r="GG584" s="95"/>
      <c r="GH584" s="95"/>
      <c r="GI584" s="95"/>
      <c r="GJ584" s="95"/>
      <c r="GK584" s="95"/>
      <c r="GL584" s="95"/>
      <c r="GM584" s="95"/>
      <c r="GN584" s="95"/>
      <c r="GO584" s="95"/>
      <c r="GP584" s="95"/>
      <c r="GQ584" s="95"/>
      <c r="GR584" s="95"/>
      <c r="GS584" s="95"/>
      <c r="GT584" s="95"/>
      <c r="GU584" s="95"/>
      <c r="GV584" s="95"/>
      <c r="GW584" s="95"/>
      <c r="GX584" s="95"/>
      <c r="GY584" s="95"/>
      <c r="GZ584" s="95"/>
      <c r="HA584" s="95"/>
      <c r="HB584" s="95"/>
      <c r="HC584" s="95"/>
      <c r="HD584" s="95"/>
      <c r="HE584" s="95"/>
      <c r="HF584" s="95"/>
      <c r="HG584" s="95"/>
      <c r="HH584" s="95"/>
      <c r="HI584" s="95"/>
      <c r="HJ584" s="95"/>
      <c r="HK584" s="95"/>
      <c r="HL584" s="95"/>
      <c r="HM584" s="95"/>
      <c r="HN584" s="95"/>
      <c r="HO584" s="95"/>
      <c r="HP584" s="95"/>
      <c r="HQ584" s="95"/>
      <c r="HR584" s="95"/>
      <c r="HS584" s="95"/>
      <c r="HT584" s="95"/>
      <c r="HU584" s="95"/>
      <c r="HV584" s="95"/>
      <c r="HW584" s="95"/>
      <c r="HX584" s="95"/>
      <c r="HY584" s="95"/>
      <c r="HZ584" s="95"/>
    </row>
    <row r="585" spans="1:234" s="95" customFormat="1" ht="10.5" customHeight="1">
      <c r="A585" s="463" t="s">
        <v>61</v>
      </c>
      <c r="B585" s="465">
        <f>B583+1</f>
        <v>38911</v>
      </c>
      <c r="C585" s="293">
        <f>SUM(D585:J586)</f>
        <v>126</v>
      </c>
      <c r="D585" s="285">
        <v>62</v>
      </c>
      <c r="E585" s="96"/>
      <c r="F585" s="80"/>
      <c r="G585" s="80"/>
      <c r="H585" s="80"/>
      <c r="I585" s="96"/>
      <c r="J585" s="81"/>
      <c r="K585" s="28" t="s">
        <v>31</v>
      </c>
      <c r="L585" s="99" t="s">
        <v>643</v>
      </c>
      <c r="M585" s="82" t="s">
        <v>100</v>
      </c>
      <c r="N585" s="83" t="s">
        <v>97</v>
      </c>
      <c r="O585" s="457" t="s">
        <v>29</v>
      </c>
      <c r="P585" s="221" t="s">
        <v>435</v>
      </c>
      <c r="Q585" s="318">
        <f>SUM(R585:R586,T585:T586)+SUM(S585:S586)*1.5+SUM(U585:U586)/3+SUM(V585:V586)*0.6</f>
        <v>18.5</v>
      </c>
      <c r="R585" s="70"/>
      <c r="S585" s="70"/>
      <c r="T585" s="29">
        <v>6</v>
      </c>
      <c r="U585" s="29"/>
      <c r="V585" s="30"/>
      <c r="W585" s="28"/>
      <c r="X585" s="83"/>
      <c r="Y585" s="140"/>
      <c r="Z585" s="185"/>
      <c r="AA585" s="34"/>
      <c r="AB585" s="32">
        <v>32</v>
      </c>
      <c r="AC585" s="33"/>
      <c r="AD585" s="33"/>
      <c r="AE585" s="33"/>
      <c r="AF585" s="33"/>
      <c r="AG585" s="33"/>
      <c r="AH585" s="33"/>
      <c r="AI585" s="34">
        <v>30</v>
      </c>
      <c r="AJ585" s="30"/>
      <c r="AK585" s="140">
        <v>48</v>
      </c>
      <c r="AL585" s="185">
        <v>76</v>
      </c>
      <c r="AM585" s="33">
        <v>77</v>
      </c>
      <c r="AN585" s="33">
        <v>69</v>
      </c>
      <c r="AO585" s="34">
        <f>AN585-AK585</f>
        <v>21</v>
      </c>
      <c r="AP585" s="352"/>
      <c r="AQ585" s="491" t="s">
        <v>216</v>
      </c>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59"/>
      <c r="EE585" s="59"/>
      <c r="EF585" s="59"/>
      <c r="EG585" s="59"/>
      <c r="EH585" s="59"/>
      <c r="EI585" s="59"/>
      <c r="EJ585" s="59"/>
      <c r="EK585" s="59"/>
      <c r="EL585" s="59"/>
      <c r="EM585" s="59"/>
      <c r="EN585" s="59"/>
      <c r="EO585" s="59"/>
      <c r="EP585" s="59"/>
      <c r="EQ585" s="59"/>
      <c r="ER585" s="59"/>
      <c r="ES585" s="59"/>
      <c r="ET585" s="59"/>
      <c r="EU585" s="59"/>
      <c r="EV585" s="59"/>
      <c r="EW585" s="59"/>
      <c r="EX585" s="59"/>
      <c r="EY585" s="59"/>
      <c r="EZ585" s="59"/>
      <c r="FA585" s="59"/>
      <c r="FB585" s="59"/>
      <c r="FC585" s="59"/>
      <c r="FD585" s="59"/>
      <c r="FE585" s="59"/>
      <c r="FF585" s="59"/>
      <c r="FG585" s="59"/>
      <c r="FH585" s="59"/>
      <c r="FI585" s="59"/>
      <c r="FJ585" s="59"/>
      <c r="FK585" s="59"/>
      <c r="FL585" s="59"/>
      <c r="FM585" s="59"/>
      <c r="FN585" s="59"/>
      <c r="FO585" s="59"/>
      <c r="FP585" s="59"/>
      <c r="FQ585" s="59"/>
      <c r="FR585" s="59"/>
      <c r="FS585" s="59"/>
      <c r="FT585" s="59"/>
      <c r="FU585" s="59"/>
      <c r="FV585" s="59"/>
      <c r="FW585" s="59"/>
      <c r="FX585" s="59"/>
      <c r="FY585" s="59"/>
      <c r="FZ585" s="59"/>
      <c r="GA585" s="59"/>
      <c r="GB585" s="59"/>
      <c r="GC585" s="59"/>
      <c r="GD585" s="59"/>
      <c r="GE585" s="59"/>
      <c r="GF585" s="59"/>
      <c r="GG585" s="59"/>
      <c r="GH585" s="59"/>
      <c r="GI585" s="59"/>
      <c r="GJ585" s="59"/>
      <c r="GK585" s="59"/>
      <c r="GL585" s="59"/>
      <c r="GM585" s="59"/>
      <c r="GN585" s="59"/>
      <c r="GO585" s="59"/>
      <c r="GP585" s="59"/>
      <c r="GQ585" s="59"/>
      <c r="GR585" s="59"/>
      <c r="GS585" s="59"/>
      <c r="GT585" s="59"/>
      <c r="GU585" s="59"/>
      <c r="GV585" s="59"/>
      <c r="GW585" s="59"/>
      <c r="GX585" s="59"/>
      <c r="GY585" s="59"/>
      <c r="GZ585" s="59"/>
      <c r="HA585" s="59"/>
      <c r="HB585" s="59"/>
      <c r="HC585" s="59"/>
      <c r="HD585" s="59"/>
      <c r="HE585" s="59"/>
      <c r="HF585" s="59"/>
      <c r="HG585" s="59"/>
      <c r="HH585" s="59"/>
      <c r="HI585" s="59"/>
      <c r="HJ585" s="59"/>
      <c r="HK585" s="59"/>
      <c r="HL585" s="59"/>
      <c r="HM585" s="59"/>
      <c r="HN585" s="59"/>
      <c r="HO585" s="59"/>
      <c r="HP585" s="59"/>
      <c r="HQ585" s="59"/>
      <c r="HR585" s="59"/>
      <c r="HS585" s="59"/>
      <c r="HT585" s="59"/>
      <c r="HU585" s="59"/>
      <c r="HV585" s="59"/>
      <c r="HW585" s="59"/>
      <c r="HX585" s="59"/>
      <c r="HY585" s="59"/>
      <c r="HZ585" s="59"/>
    </row>
    <row r="586" spans="1:234" ht="10.5" customHeight="1">
      <c r="A586" s="467"/>
      <c r="B586" s="468"/>
      <c r="C586" s="294"/>
      <c r="D586" s="286">
        <v>64</v>
      </c>
      <c r="E586" s="97"/>
      <c r="F586" s="87"/>
      <c r="G586" s="87"/>
      <c r="H586" s="87"/>
      <c r="I586" s="97"/>
      <c r="J586" s="88"/>
      <c r="K586" s="89" t="s">
        <v>124</v>
      </c>
      <c r="L586" s="101">
        <v>8</v>
      </c>
      <c r="M586" s="91" t="s">
        <v>97</v>
      </c>
      <c r="N586" s="92">
        <v>17</v>
      </c>
      <c r="O586" s="212" t="s">
        <v>64</v>
      </c>
      <c r="P586" s="222"/>
      <c r="Q586" s="319"/>
      <c r="R586" s="93"/>
      <c r="S586" s="93">
        <v>7</v>
      </c>
      <c r="T586" s="94">
        <v>2</v>
      </c>
      <c r="U586" s="94"/>
      <c r="V586" s="90"/>
      <c r="W586" s="89">
        <v>136</v>
      </c>
      <c r="X586" s="92"/>
      <c r="Y586" s="182"/>
      <c r="Z586" s="184"/>
      <c r="AA586" s="306">
        <v>7</v>
      </c>
      <c r="AB586" s="442">
        <v>10</v>
      </c>
      <c r="AC586" s="349">
        <v>54</v>
      </c>
      <c r="AD586" s="349"/>
      <c r="AE586" s="349"/>
      <c r="AF586" s="349"/>
      <c r="AG586" s="349"/>
      <c r="AH586" s="349"/>
      <c r="AI586" s="306"/>
      <c r="AJ586" s="90">
        <v>8</v>
      </c>
      <c r="AK586" s="182"/>
      <c r="AL586" s="184"/>
      <c r="AM586" s="349"/>
      <c r="AN586" s="349"/>
      <c r="AO586" s="306"/>
      <c r="AP586" s="350"/>
      <c r="AQ586" s="490"/>
      <c r="AR586" s="95"/>
      <c r="AS586" s="95"/>
      <c r="AT586" s="95"/>
      <c r="AU586" s="95"/>
      <c r="AV586" s="95"/>
      <c r="AW586" s="95"/>
      <c r="AX586" s="95"/>
      <c r="AY586" s="95"/>
      <c r="AZ586" s="95"/>
      <c r="BA586" s="95"/>
      <c r="BB586" s="95"/>
      <c r="BC586" s="95"/>
      <c r="BD586" s="95"/>
      <c r="BE586" s="95"/>
      <c r="BF586" s="95"/>
      <c r="BG586" s="95"/>
      <c r="BH586" s="95"/>
      <c r="BI586" s="95"/>
      <c r="BJ586" s="95"/>
      <c r="BK586" s="95"/>
      <c r="BL586" s="95"/>
      <c r="BM586" s="95"/>
      <c r="BN586" s="95"/>
      <c r="BO586" s="95"/>
      <c r="BP586" s="95"/>
      <c r="BQ586" s="95"/>
      <c r="BR586" s="95"/>
      <c r="BS586" s="95"/>
      <c r="BT586" s="95"/>
      <c r="BU586" s="95"/>
      <c r="BV586" s="95"/>
      <c r="BW586" s="95"/>
      <c r="BX586" s="95"/>
      <c r="BY586" s="95"/>
      <c r="BZ586" s="95"/>
      <c r="CA586" s="95"/>
      <c r="CB586" s="95"/>
      <c r="CC586" s="95"/>
      <c r="CD586" s="95"/>
      <c r="CE586" s="95"/>
      <c r="CF586" s="95"/>
      <c r="CG586" s="95"/>
      <c r="CH586" s="95"/>
      <c r="CI586" s="95"/>
      <c r="CJ586" s="95"/>
      <c r="CK586" s="95"/>
      <c r="CL586" s="95"/>
      <c r="CM586" s="95"/>
      <c r="CN586" s="95"/>
      <c r="CO586" s="95"/>
      <c r="CP586" s="95"/>
      <c r="CQ586" s="95"/>
      <c r="CR586" s="95"/>
      <c r="CS586" s="95"/>
      <c r="CT586" s="95"/>
      <c r="CU586" s="95"/>
      <c r="CV586" s="95"/>
      <c r="CW586" s="95"/>
      <c r="CX586" s="95"/>
      <c r="CY586" s="95"/>
      <c r="CZ586" s="95"/>
      <c r="DA586" s="95"/>
      <c r="DB586" s="95"/>
      <c r="DC586" s="95"/>
      <c r="DD586" s="95"/>
      <c r="DE586" s="95"/>
      <c r="DF586" s="95"/>
      <c r="DG586" s="95"/>
      <c r="DH586" s="95"/>
      <c r="DI586" s="95"/>
      <c r="DJ586" s="95"/>
      <c r="DK586" s="95"/>
      <c r="DL586" s="95"/>
      <c r="DM586" s="95"/>
      <c r="DN586" s="95"/>
      <c r="DO586" s="95"/>
      <c r="DP586" s="95"/>
      <c r="DQ586" s="95"/>
      <c r="DR586" s="95"/>
      <c r="DS586" s="95"/>
      <c r="DT586" s="95"/>
      <c r="DU586" s="95"/>
      <c r="DV586" s="95"/>
      <c r="DW586" s="95"/>
      <c r="DX586" s="95"/>
      <c r="DY586" s="95"/>
      <c r="DZ586" s="95"/>
      <c r="EA586" s="95"/>
      <c r="EB586" s="95"/>
      <c r="EC586" s="95"/>
      <c r="ED586" s="95"/>
      <c r="EE586" s="95"/>
      <c r="EF586" s="95"/>
      <c r="EG586" s="95"/>
      <c r="EH586" s="95"/>
      <c r="EI586" s="95"/>
      <c r="EJ586" s="95"/>
      <c r="EK586" s="95"/>
      <c r="EL586" s="95"/>
      <c r="EM586" s="95"/>
      <c r="EN586" s="95"/>
      <c r="EO586" s="95"/>
      <c r="EP586" s="95"/>
      <c r="EQ586" s="95"/>
      <c r="ER586" s="95"/>
      <c r="ES586" s="95"/>
      <c r="ET586" s="95"/>
      <c r="EU586" s="95"/>
      <c r="EV586" s="95"/>
      <c r="EW586" s="95"/>
      <c r="EX586" s="95"/>
      <c r="EY586" s="95"/>
      <c r="EZ586" s="95"/>
      <c r="FA586" s="95"/>
      <c r="FB586" s="95"/>
      <c r="FC586" s="95"/>
      <c r="FD586" s="95"/>
      <c r="FE586" s="95"/>
      <c r="FF586" s="95"/>
      <c r="FG586" s="95"/>
      <c r="FH586" s="95"/>
      <c r="FI586" s="95"/>
      <c r="FJ586" s="95"/>
      <c r="FK586" s="95"/>
      <c r="FL586" s="95"/>
      <c r="FM586" s="95"/>
      <c r="FN586" s="95"/>
      <c r="FO586" s="95"/>
      <c r="FP586" s="95"/>
      <c r="FQ586" s="95"/>
      <c r="FR586" s="95"/>
      <c r="FS586" s="95"/>
      <c r="FT586" s="95"/>
      <c r="FU586" s="95"/>
      <c r="FV586" s="95"/>
      <c r="FW586" s="95"/>
      <c r="FX586" s="95"/>
      <c r="FY586" s="95"/>
      <c r="FZ586" s="95"/>
      <c r="GA586" s="95"/>
      <c r="GB586" s="95"/>
      <c r="GC586" s="95"/>
      <c r="GD586" s="95"/>
      <c r="GE586" s="95"/>
      <c r="GF586" s="95"/>
      <c r="GG586" s="95"/>
      <c r="GH586" s="95"/>
      <c r="GI586" s="95"/>
      <c r="GJ586" s="95"/>
      <c r="GK586" s="95"/>
      <c r="GL586" s="95"/>
      <c r="GM586" s="95"/>
      <c r="GN586" s="95"/>
      <c r="GO586" s="95"/>
      <c r="GP586" s="95"/>
      <c r="GQ586" s="95"/>
      <c r="GR586" s="95"/>
      <c r="GS586" s="95"/>
      <c r="GT586" s="95"/>
      <c r="GU586" s="95"/>
      <c r="GV586" s="95"/>
      <c r="GW586" s="95"/>
      <c r="GX586" s="95"/>
      <c r="GY586" s="95"/>
      <c r="GZ586" s="95"/>
      <c r="HA586" s="95"/>
      <c r="HB586" s="95"/>
      <c r="HC586" s="95"/>
      <c r="HD586" s="95"/>
      <c r="HE586" s="95"/>
      <c r="HF586" s="95"/>
      <c r="HG586" s="95"/>
      <c r="HH586" s="95"/>
      <c r="HI586" s="95"/>
      <c r="HJ586" s="95"/>
      <c r="HK586" s="95"/>
      <c r="HL586" s="95"/>
      <c r="HM586" s="95"/>
      <c r="HN586" s="95"/>
      <c r="HO586" s="95"/>
      <c r="HP586" s="95"/>
      <c r="HQ586" s="95"/>
      <c r="HR586" s="95"/>
      <c r="HS586" s="95"/>
      <c r="HT586" s="95"/>
      <c r="HU586" s="95"/>
      <c r="HV586" s="95"/>
      <c r="HW586" s="95"/>
      <c r="HX586" s="95"/>
      <c r="HY586" s="95"/>
      <c r="HZ586" s="95"/>
    </row>
    <row r="587" spans="1:234" s="95" customFormat="1" ht="10.5" customHeight="1">
      <c r="A587" s="463" t="s">
        <v>62</v>
      </c>
      <c r="B587" s="465">
        <f>B585+1</f>
        <v>38912</v>
      </c>
      <c r="C587" s="293">
        <f>SUM(D587:J588)</f>
        <v>104</v>
      </c>
      <c r="D587" s="285">
        <v>30</v>
      </c>
      <c r="E587" s="96"/>
      <c r="F587" s="80"/>
      <c r="G587" s="80"/>
      <c r="H587" s="80"/>
      <c r="I587" s="80"/>
      <c r="J587" s="98"/>
      <c r="K587" s="28"/>
      <c r="L587" s="30">
        <v>9</v>
      </c>
      <c r="M587" s="82" t="s">
        <v>100</v>
      </c>
      <c r="N587" s="83">
        <v>11</v>
      </c>
      <c r="O587" s="211" t="s">
        <v>435</v>
      </c>
      <c r="P587" s="221"/>
      <c r="Q587" s="318">
        <f>SUM(R587:R588,T587:T588)+SUM(S587:S588)*1.5+SUM(U587:U588)/3+SUM(V587:V588)*0.6</f>
        <v>17</v>
      </c>
      <c r="R587" s="70"/>
      <c r="S587" s="70"/>
      <c r="T587" s="29"/>
      <c r="U587" s="29"/>
      <c r="V587" s="30"/>
      <c r="W587" s="28"/>
      <c r="X587" s="83"/>
      <c r="Y587" s="180"/>
      <c r="Z587" s="307"/>
      <c r="AA587" s="54"/>
      <c r="AB587" s="38"/>
      <c r="AC587" s="37"/>
      <c r="AD587" s="37"/>
      <c r="AE587" s="37"/>
      <c r="AF587" s="37"/>
      <c r="AG587" s="37"/>
      <c r="AH587" s="37"/>
      <c r="AI587" s="54">
        <v>30</v>
      </c>
      <c r="AJ587" s="30"/>
      <c r="AK587" s="140">
        <v>47</v>
      </c>
      <c r="AL587" s="185">
        <v>76</v>
      </c>
      <c r="AM587" s="33">
        <v>77</v>
      </c>
      <c r="AN587" s="33">
        <v>76</v>
      </c>
      <c r="AO587" s="34">
        <f>AN587-AK587</f>
        <v>29</v>
      </c>
      <c r="AP587" s="352"/>
      <c r="AQ587" s="491" t="s">
        <v>221</v>
      </c>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59"/>
      <c r="EE587" s="59"/>
      <c r="EF587" s="59"/>
      <c r="EG587" s="59"/>
      <c r="EH587" s="59"/>
      <c r="EI587" s="59"/>
      <c r="EJ587" s="59"/>
      <c r="EK587" s="59"/>
      <c r="EL587" s="59"/>
      <c r="EM587" s="59"/>
      <c r="EN587" s="59"/>
      <c r="EO587" s="59"/>
      <c r="EP587" s="59"/>
      <c r="EQ587" s="59"/>
      <c r="ER587" s="59"/>
      <c r="ES587" s="59"/>
      <c r="ET587" s="59"/>
      <c r="EU587" s="59"/>
      <c r="EV587" s="59"/>
      <c r="EW587" s="59"/>
      <c r="EX587" s="59"/>
      <c r="EY587" s="59"/>
      <c r="EZ587" s="59"/>
      <c r="FA587" s="59"/>
      <c r="FB587" s="59"/>
      <c r="FC587" s="59"/>
      <c r="FD587" s="59"/>
      <c r="FE587" s="59"/>
      <c r="FF587" s="59"/>
      <c r="FG587" s="59"/>
      <c r="FH587" s="59"/>
      <c r="FI587" s="59"/>
      <c r="FJ587" s="59"/>
      <c r="FK587" s="59"/>
      <c r="FL587" s="59"/>
      <c r="FM587" s="59"/>
      <c r="FN587" s="59"/>
      <c r="FO587" s="59"/>
      <c r="FP587" s="59"/>
      <c r="FQ587" s="59"/>
      <c r="FR587" s="59"/>
      <c r="FS587" s="59"/>
      <c r="FT587" s="59"/>
      <c r="FU587" s="59"/>
      <c r="FV587" s="59"/>
      <c r="FW587" s="59"/>
      <c r="FX587" s="59"/>
      <c r="FY587" s="59"/>
      <c r="FZ587" s="59"/>
      <c r="GA587" s="59"/>
      <c r="GB587" s="59"/>
      <c r="GC587" s="59"/>
      <c r="GD587" s="59"/>
      <c r="GE587" s="59"/>
      <c r="GF587" s="59"/>
      <c r="GG587" s="59"/>
      <c r="GH587" s="59"/>
      <c r="GI587" s="59"/>
      <c r="GJ587" s="59"/>
      <c r="GK587" s="59"/>
      <c r="GL587" s="59"/>
      <c r="GM587" s="59"/>
      <c r="GN587" s="59"/>
      <c r="GO587" s="59"/>
      <c r="GP587" s="59"/>
      <c r="GQ587" s="59"/>
      <c r="GR587" s="59"/>
      <c r="GS587" s="59"/>
      <c r="GT587" s="59"/>
      <c r="GU587" s="59"/>
      <c r="GV587" s="59"/>
      <c r="GW587" s="59"/>
      <c r="GX587" s="59"/>
      <c r="GY587" s="59"/>
      <c r="GZ587" s="59"/>
      <c r="HA587" s="59"/>
      <c r="HB587" s="59"/>
      <c r="HC587" s="59"/>
      <c r="HD587" s="59"/>
      <c r="HE587" s="59"/>
      <c r="HF587" s="59"/>
      <c r="HG587" s="59"/>
      <c r="HH587" s="59"/>
      <c r="HI587" s="59"/>
      <c r="HJ587" s="59"/>
      <c r="HK587" s="59"/>
      <c r="HL587" s="59"/>
      <c r="HM587" s="59"/>
      <c r="HN587" s="59"/>
      <c r="HO587" s="59"/>
      <c r="HP587" s="59"/>
      <c r="HQ587" s="59"/>
      <c r="HR587" s="59"/>
      <c r="HS587" s="59"/>
      <c r="HT587" s="59"/>
      <c r="HU587" s="59"/>
      <c r="HV587" s="59"/>
      <c r="HW587" s="59"/>
      <c r="HX587" s="59"/>
      <c r="HY587" s="59"/>
      <c r="HZ587" s="59"/>
    </row>
    <row r="588" spans="1:234" ht="10.5" customHeight="1">
      <c r="A588" s="467"/>
      <c r="B588" s="468"/>
      <c r="C588" s="294"/>
      <c r="D588" s="286">
        <v>37</v>
      </c>
      <c r="E588" s="97">
        <v>20</v>
      </c>
      <c r="F588" s="87">
        <v>17</v>
      </c>
      <c r="G588" s="87"/>
      <c r="H588" s="87"/>
      <c r="I588" s="87"/>
      <c r="J588" s="100"/>
      <c r="K588" s="89" t="s">
        <v>31</v>
      </c>
      <c r="L588" s="90">
        <v>9</v>
      </c>
      <c r="M588" s="91" t="s">
        <v>97</v>
      </c>
      <c r="N588" s="92">
        <v>19</v>
      </c>
      <c r="O588" s="212" t="s">
        <v>436</v>
      </c>
      <c r="P588" s="222"/>
      <c r="Q588" s="319"/>
      <c r="R588" s="93"/>
      <c r="S588" s="93"/>
      <c r="T588" s="94">
        <v>17</v>
      </c>
      <c r="U588" s="94"/>
      <c r="V588" s="90"/>
      <c r="W588" s="89">
        <v>158</v>
      </c>
      <c r="X588" s="92">
        <v>172</v>
      </c>
      <c r="Y588" s="182"/>
      <c r="Z588" s="184"/>
      <c r="AA588" s="309"/>
      <c r="AB588" s="443">
        <v>74</v>
      </c>
      <c r="AC588" s="444"/>
      <c r="AD588" s="444"/>
      <c r="AE588" s="444"/>
      <c r="AF588" s="444"/>
      <c r="AG588" s="444"/>
      <c r="AH588" s="444"/>
      <c r="AI588" s="309"/>
      <c r="AJ588" s="90">
        <v>8</v>
      </c>
      <c r="AK588" s="182"/>
      <c r="AL588" s="184"/>
      <c r="AM588" s="349"/>
      <c r="AN588" s="349"/>
      <c r="AO588" s="306"/>
      <c r="AP588" s="350"/>
      <c r="AQ588" s="490"/>
      <c r="AR588" s="95"/>
      <c r="AS588" s="95"/>
      <c r="AT588" s="95"/>
      <c r="AU588" s="95"/>
      <c r="AV588" s="95"/>
      <c r="AW588" s="95"/>
      <c r="AX588" s="95"/>
      <c r="AY588" s="95"/>
      <c r="AZ588" s="95"/>
      <c r="BA588" s="95"/>
      <c r="BB588" s="95"/>
      <c r="BC588" s="95"/>
      <c r="BD588" s="95"/>
      <c r="BE588" s="95"/>
      <c r="BF588" s="95"/>
      <c r="BG588" s="95"/>
      <c r="BH588" s="95"/>
      <c r="BI588" s="95"/>
      <c r="BJ588" s="95"/>
      <c r="BK588" s="95"/>
      <c r="BL588" s="95"/>
      <c r="BM588" s="95"/>
      <c r="BN588" s="95"/>
      <c r="BO588" s="95"/>
      <c r="BP588" s="95"/>
      <c r="BQ588" s="95"/>
      <c r="BR588" s="95"/>
      <c r="BS588" s="95"/>
      <c r="BT588" s="95"/>
      <c r="BU588" s="95"/>
      <c r="BV588" s="95"/>
      <c r="BW588" s="95"/>
      <c r="BX588" s="95"/>
      <c r="BY588" s="95"/>
      <c r="BZ588" s="95"/>
      <c r="CA588" s="95"/>
      <c r="CB588" s="95"/>
      <c r="CC588" s="95"/>
      <c r="CD588" s="95"/>
      <c r="CE588" s="95"/>
      <c r="CF588" s="95"/>
      <c r="CG588" s="95"/>
      <c r="CH588" s="95"/>
      <c r="CI588" s="95"/>
      <c r="CJ588" s="95"/>
      <c r="CK588" s="95"/>
      <c r="CL588" s="95"/>
      <c r="CM588" s="95"/>
      <c r="CN588" s="95"/>
      <c r="CO588" s="95"/>
      <c r="CP588" s="95"/>
      <c r="CQ588" s="95"/>
      <c r="CR588" s="95"/>
      <c r="CS588" s="95"/>
      <c r="CT588" s="95"/>
      <c r="CU588" s="95"/>
      <c r="CV588" s="95"/>
      <c r="CW588" s="95"/>
      <c r="CX588" s="95"/>
      <c r="CY588" s="95"/>
      <c r="CZ588" s="95"/>
      <c r="DA588" s="95"/>
      <c r="DB588" s="95"/>
      <c r="DC588" s="95"/>
      <c r="DD588" s="95"/>
      <c r="DE588" s="95"/>
      <c r="DF588" s="95"/>
      <c r="DG588" s="95"/>
      <c r="DH588" s="95"/>
      <c r="DI588" s="95"/>
      <c r="DJ588" s="95"/>
      <c r="DK588" s="95"/>
      <c r="DL588" s="95"/>
      <c r="DM588" s="95"/>
      <c r="DN588" s="95"/>
      <c r="DO588" s="95"/>
      <c r="DP588" s="95"/>
      <c r="DQ588" s="95"/>
      <c r="DR588" s="95"/>
      <c r="DS588" s="95"/>
      <c r="DT588" s="95"/>
      <c r="DU588" s="95"/>
      <c r="DV588" s="95"/>
      <c r="DW588" s="95"/>
      <c r="DX588" s="95"/>
      <c r="DY588" s="95"/>
      <c r="DZ588" s="95"/>
      <c r="EA588" s="95"/>
      <c r="EB588" s="95"/>
      <c r="EC588" s="95"/>
      <c r="ED588" s="95"/>
      <c r="EE588" s="95"/>
      <c r="EF588" s="95"/>
      <c r="EG588" s="95"/>
      <c r="EH588" s="95"/>
      <c r="EI588" s="95"/>
      <c r="EJ588" s="95"/>
      <c r="EK588" s="95"/>
      <c r="EL588" s="95"/>
      <c r="EM588" s="95"/>
      <c r="EN588" s="95"/>
      <c r="EO588" s="95"/>
      <c r="EP588" s="95"/>
      <c r="EQ588" s="95"/>
      <c r="ER588" s="95"/>
      <c r="ES588" s="95"/>
      <c r="ET588" s="95"/>
      <c r="EU588" s="95"/>
      <c r="EV588" s="95"/>
      <c r="EW588" s="95"/>
      <c r="EX588" s="95"/>
      <c r="EY588" s="95"/>
      <c r="EZ588" s="95"/>
      <c r="FA588" s="95"/>
      <c r="FB588" s="95"/>
      <c r="FC588" s="95"/>
      <c r="FD588" s="95"/>
      <c r="FE588" s="95"/>
      <c r="FF588" s="95"/>
      <c r="FG588" s="95"/>
      <c r="FH588" s="95"/>
      <c r="FI588" s="95"/>
      <c r="FJ588" s="95"/>
      <c r="FK588" s="95"/>
      <c r="FL588" s="95"/>
      <c r="FM588" s="95"/>
      <c r="FN588" s="95"/>
      <c r="FO588" s="95"/>
      <c r="FP588" s="95"/>
      <c r="FQ588" s="95"/>
      <c r="FR588" s="95"/>
      <c r="FS588" s="95"/>
      <c r="FT588" s="95"/>
      <c r="FU588" s="95"/>
      <c r="FV588" s="95"/>
      <c r="FW588" s="95"/>
      <c r="FX588" s="95"/>
      <c r="FY588" s="95"/>
      <c r="FZ588" s="95"/>
      <c r="GA588" s="95"/>
      <c r="GB588" s="95"/>
      <c r="GC588" s="95"/>
      <c r="GD588" s="95"/>
      <c r="GE588" s="95"/>
      <c r="GF588" s="95"/>
      <c r="GG588" s="95"/>
      <c r="GH588" s="95"/>
      <c r="GI588" s="95"/>
      <c r="GJ588" s="95"/>
      <c r="GK588" s="95"/>
      <c r="GL588" s="95"/>
      <c r="GM588" s="95"/>
      <c r="GN588" s="95"/>
      <c r="GO588" s="95"/>
      <c r="GP588" s="95"/>
      <c r="GQ588" s="95"/>
      <c r="GR588" s="95"/>
      <c r="GS588" s="95"/>
      <c r="GT588" s="95"/>
      <c r="GU588" s="95"/>
      <c r="GV588" s="95"/>
      <c r="GW588" s="95"/>
      <c r="GX588" s="95"/>
      <c r="GY588" s="95"/>
      <c r="GZ588" s="95"/>
      <c r="HA588" s="95"/>
      <c r="HB588" s="95"/>
      <c r="HC588" s="95"/>
      <c r="HD588" s="95"/>
      <c r="HE588" s="95"/>
      <c r="HF588" s="95"/>
      <c r="HG588" s="95"/>
      <c r="HH588" s="95"/>
      <c r="HI588" s="95"/>
      <c r="HJ588" s="95"/>
      <c r="HK588" s="95"/>
      <c r="HL588" s="95"/>
      <c r="HM588" s="95"/>
      <c r="HN588" s="95"/>
      <c r="HO588" s="95"/>
      <c r="HP588" s="95"/>
      <c r="HQ588" s="95"/>
      <c r="HR588" s="95"/>
      <c r="HS588" s="95"/>
      <c r="HT588" s="95"/>
      <c r="HU588" s="95"/>
      <c r="HV588" s="95"/>
      <c r="HW588" s="95"/>
      <c r="HX588" s="95"/>
      <c r="HY588" s="95"/>
      <c r="HZ588" s="95"/>
    </row>
    <row r="589" spans="1:234" s="95" customFormat="1" ht="10.5" customHeight="1">
      <c r="A589" s="463" t="s">
        <v>63</v>
      </c>
      <c r="B589" s="465">
        <f>B587+1</f>
        <v>38913</v>
      </c>
      <c r="C589" s="293">
        <f>SUM(D589:J590)</f>
        <v>135</v>
      </c>
      <c r="D589" s="284">
        <v>115</v>
      </c>
      <c r="E589" s="80"/>
      <c r="F589" s="80"/>
      <c r="G589" s="80"/>
      <c r="H589" s="80"/>
      <c r="I589" s="80"/>
      <c r="J589" s="81"/>
      <c r="K589" s="28" t="s">
        <v>124</v>
      </c>
      <c r="L589" s="30">
        <v>8</v>
      </c>
      <c r="M589" s="82" t="s">
        <v>100</v>
      </c>
      <c r="N589" s="83">
        <v>12</v>
      </c>
      <c r="O589" s="211" t="s">
        <v>64</v>
      </c>
      <c r="P589" s="221"/>
      <c r="Q589" s="318">
        <f>SUM(R589:R590,T589:T590)+SUM(S589:S590)*1.5+SUM(U589:U590)/3+SUM(V589:V590)*0.6</f>
        <v>26.5</v>
      </c>
      <c r="R589" s="70"/>
      <c r="S589" s="70">
        <v>13</v>
      </c>
      <c r="T589" s="29">
        <v>3</v>
      </c>
      <c r="U589" s="29"/>
      <c r="V589" s="30"/>
      <c r="W589" s="28">
        <v>128</v>
      </c>
      <c r="X589" s="83"/>
      <c r="Y589" s="140"/>
      <c r="Z589" s="185"/>
      <c r="AA589" s="34">
        <v>13</v>
      </c>
      <c r="AB589" s="32"/>
      <c r="AC589" s="33">
        <v>115</v>
      </c>
      <c r="AD589" s="33"/>
      <c r="AE589" s="33"/>
      <c r="AF589" s="33"/>
      <c r="AG589" s="33"/>
      <c r="AH589" s="33"/>
      <c r="AI589" s="34"/>
      <c r="AJ589" s="30"/>
      <c r="AK589" s="180" t="s">
        <v>99</v>
      </c>
      <c r="AL589" s="185"/>
      <c r="AM589" s="33"/>
      <c r="AN589" s="33"/>
      <c r="AO589" s="34"/>
      <c r="AP589" s="352"/>
      <c r="AQ589" s="491" t="s">
        <v>543</v>
      </c>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c r="DL589" s="59"/>
      <c r="DM589" s="59"/>
      <c r="DN589" s="59"/>
      <c r="DO589" s="59"/>
      <c r="DP589" s="59"/>
      <c r="DQ589" s="59"/>
      <c r="DR589" s="59"/>
      <c r="DS589" s="59"/>
      <c r="DT589" s="59"/>
      <c r="DU589" s="59"/>
      <c r="DV589" s="59"/>
      <c r="DW589" s="59"/>
      <c r="DX589" s="59"/>
      <c r="DY589" s="59"/>
      <c r="DZ589" s="59"/>
      <c r="EA589" s="59"/>
      <c r="EB589" s="59"/>
      <c r="EC589" s="59"/>
      <c r="ED589" s="59"/>
      <c r="EE589" s="59"/>
      <c r="EF589" s="59"/>
      <c r="EG589" s="59"/>
      <c r="EH589" s="59"/>
      <c r="EI589" s="59"/>
      <c r="EJ589" s="59"/>
      <c r="EK589" s="59"/>
      <c r="EL589" s="59"/>
      <c r="EM589" s="59"/>
      <c r="EN589" s="59"/>
      <c r="EO589" s="59"/>
      <c r="EP589" s="59"/>
      <c r="EQ589" s="59"/>
      <c r="ER589" s="59"/>
      <c r="ES589" s="59"/>
      <c r="ET589" s="59"/>
      <c r="EU589" s="59"/>
      <c r="EV589" s="59"/>
      <c r="EW589" s="59"/>
      <c r="EX589" s="59"/>
      <c r="EY589" s="59"/>
      <c r="EZ589" s="59"/>
      <c r="FA589" s="59"/>
      <c r="FB589" s="59"/>
      <c r="FC589" s="59"/>
      <c r="FD589" s="59"/>
      <c r="FE589" s="59"/>
      <c r="FF589" s="59"/>
      <c r="FG589" s="59"/>
      <c r="FH589" s="59"/>
      <c r="FI589" s="59"/>
      <c r="FJ589" s="59"/>
      <c r="FK589" s="59"/>
      <c r="FL589" s="59"/>
      <c r="FM589" s="59"/>
      <c r="FN589" s="59"/>
      <c r="FO589" s="59"/>
      <c r="FP589" s="59"/>
      <c r="FQ589" s="59"/>
      <c r="FR589" s="59"/>
      <c r="FS589" s="59"/>
      <c r="FT589" s="59"/>
      <c r="FU589" s="59"/>
      <c r="FV589" s="59"/>
      <c r="FW589" s="59"/>
      <c r="FX589" s="59"/>
      <c r="FY589" s="59"/>
      <c r="FZ589" s="59"/>
      <c r="GA589" s="59"/>
      <c r="GB589" s="59"/>
      <c r="GC589" s="59"/>
      <c r="GD589" s="59"/>
      <c r="GE589" s="59"/>
      <c r="GF589" s="59"/>
      <c r="GG589" s="59"/>
      <c r="GH589" s="59"/>
      <c r="GI589" s="59"/>
      <c r="GJ589" s="59"/>
      <c r="GK589" s="59"/>
      <c r="GL589" s="59"/>
      <c r="GM589" s="59"/>
      <c r="GN589" s="59"/>
      <c r="GO589" s="59"/>
      <c r="GP589" s="59"/>
      <c r="GQ589" s="59"/>
      <c r="GR589" s="59"/>
      <c r="GS589" s="59"/>
      <c r="GT589" s="59"/>
      <c r="GU589" s="59"/>
      <c r="GV589" s="59"/>
      <c r="GW589" s="59"/>
      <c r="GX589" s="59"/>
      <c r="GY589" s="59"/>
      <c r="GZ589" s="59"/>
      <c r="HA589" s="59"/>
      <c r="HB589" s="59"/>
      <c r="HC589" s="59"/>
      <c r="HD589" s="59"/>
      <c r="HE589" s="59"/>
      <c r="HF589" s="59"/>
      <c r="HG589" s="59"/>
      <c r="HH589" s="59"/>
      <c r="HI589" s="59"/>
      <c r="HJ589" s="59"/>
      <c r="HK589" s="59"/>
      <c r="HL589" s="59"/>
      <c r="HM589" s="59"/>
      <c r="HN589" s="59"/>
      <c r="HO589" s="59"/>
      <c r="HP589" s="59"/>
      <c r="HQ589" s="59"/>
      <c r="HR589" s="59"/>
      <c r="HS589" s="59"/>
      <c r="HT589" s="59"/>
      <c r="HU589" s="59"/>
      <c r="HV589" s="59"/>
      <c r="HW589" s="59"/>
      <c r="HX589" s="59"/>
      <c r="HY589" s="59"/>
      <c r="HZ589" s="59"/>
    </row>
    <row r="590" spans="1:234" ht="10.5" customHeight="1">
      <c r="A590" s="467"/>
      <c r="B590" s="468"/>
      <c r="C590" s="294"/>
      <c r="D590" s="283">
        <v>20</v>
      </c>
      <c r="E590" s="87"/>
      <c r="F590" s="87"/>
      <c r="G590" s="87"/>
      <c r="H590" s="87"/>
      <c r="I590" s="87"/>
      <c r="J590" s="88"/>
      <c r="K590" s="89" t="s">
        <v>31</v>
      </c>
      <c r="L590" s="90">
        <v>8</v>
      </c>
      <c r="M590" s="91" t="s">
        <v>70</v>
      </c>
      <c r="N590" s="92">
        <v>20</v>
      </c>
      <c r="O590" s="212" t="s">
        <v>207</v>
      </c>
      <c r="P590" s="222"/>
      <c r="Q590" s="319"/>
      <c r="R590" s="93"/>
      <c r="S590" s="93"/>
      <c r="T590" s="94">
        <v>4</v>
      </c>
      <c r="U590" s="94"/>
      <c r="V590" s="90"/>
      <c r="W590" s="89"/>
      <c r="X590" s="92"/>
      <c r="Y590" s="182"/>
      <c r="Z590" s="184"/>
      <c r="AA590" s="306"/>
      <c r="AB590" s="442">
        <v>20</v>
      </c>
      <c r="AC590" s="349"/>
      <c r="AD590" s="349"/>
      <c r="AE590" s="349"/>
      <c r="AF590" s="349"/>
      <c r="AG590" s="349"/>
      <c r="AH590" s="349"/>
      <c r="AI590" s="306"/>
      <c r="AJ590" s="90">
        <v>8</v>
      </c>
      <c r="AK590" s="183"/>
      <c r="AL590" s="184"/>
      <c r="AM590" s="349"/>
      <c r="AN590" s="349"/>
      <c r="AO590" s="306"/>
      <c r="AP590" s="350"/>
      <c r="AQ590" s="490"/>
      <c r="AR590" s="95"/>
      <c r="AS590" s="95"/>
      <c r="AT590" s="95"/>
      <c r="AU590" s="95"/>
      <c r="AV590" s="95"/>
      <c r="AW590" s="95"/>
      <c r="AX590" s="95"/>
      <c r="AY590" s="95"/>
      <c r="AZ590" s="95"/>
      <c r="BA590" s="95"/>
      <c r="BB590" s="95"/>
      <c r="BC590" s="95"/>
      <c r="BD590" s="95"/>
      <c r="BE590" s="95"/>
      <c r="BF590" s="95"/>
      <c r="BG590" s="95"/>
      <c r="BH590" s="95"/>
      <c r="BI590" s="95"/>
      <c r="BJ590" s="95"/>
      <c r="BK590" s="95"/>
      <c r="BL590" s="95"/>
      <c r="BM590" s="95"/>
      <c r="BN590" s="95"/>
      <c r="BO590" s="95"/>
      <c r="BP590" s="95"/>
      <c r="BQ590" s="95"/>
      <c r="BR590" s="95"/>
      <c r="BS590" s="95"/>
      <c r="BT590" s="95"/>
      <c r="BU590" s="95"/>
      <c r="BV590" s="95"/>
      <c r="BW590" s="95"/>
      <c r="BX590" s="95"/>
      <c r="BY590" s="95"/>
      <c r="BZ590" s="95"/>
      <c r="CA590" s="95"/>
      <c r="CB590" s="95"/>
      <c r="CC590" s="95"/>
      <c r="CD590" s="95"/>
      <c r="CE590" s="95"/>
      <c r="CF590" s="95"/>
      <c r="CG590" s="95"/>
      <c r="CH590" s="95"/>
      <c r="CI590" s="95"/>
      <c r="CJ590" s="95"/>
      <c r="CK590" s="95"/>
      <c r="CL590" s="95"/>
      <c r="CM590" s="95"/>
      <c r="CN590" s="95"/>
      <c r="CO590" s="95"/>
      <c r="CP590" s="95"/>
      <c r="CQ590" s="95"/>
      <c r="CR590" s="95"/>
      <c r="CS590" s="95"/>
      <c r="CT590" s="95"/>
      <c r="CU590" s="95"/>
      <c r="CV590" s="95"/>
      <c r="CW590" s="95"/>
      <c r="CX590" s="95"/>
      <c r="CY590" s="95"/>
      <c r="CZ590" s="95"/>
      <c r="DA590" s="95"/>
      <c r="DB590" s="95"/>
      <c r="DC590" s="95"/>
      <c r="DD590" s="95"/>
      <c r="DE590" s="95"/>
      <c r="DF590" s="95"/>
      <c r="DG590" s="95"/>
      <c r="DH590" s="95"/>
      <c r="DI590" s="95"/>
      <c r="DJ590" s="95"/>
      <c r="DK590" s="95"/>
      <c r="DL590" s="95"/>
      <c r="DM590" s="95"/>
      <c r="DN590" s="95"/>
      <c r="DO590" s="95"/>
      <c r="DP590" s="95"/>
      <c r="DQ590" s="95"/>
      <c r="DR590" s="95"/>
      <c r="DS590" s="95"/>
      <c r="DT590" s="95"/>
      <c r="DU590" s="95"/>
      <c r="DV590" s="95"/>
      <c r="DW590" s="95"/>
      <c r="DX590" s="95"/>
      <c r="DY590" s="95"/>
      <c r="DZ590" s="95"/>
      <c r="EA590" s="95"/>
      <c r="EB590" s="95"/>
      <c r="EC590" s="95"/>
      <c r="ED590" s="95"/>
      <c r="EE590" s="95"/>
      <c r="EF590" s="95"/>
      <c r="EG590" s="95"/>
      <c r="EH590" s="95"/>
      <c r="EI590" s="95"/>
      <c r="EJ590" s="95"/>
      <c r="EK590" s="95"/>
      <c r="EL590" s="95"/>
      <c r="EM590" s="95"/>
      <c r="EN590" s="95"/>
      <c r="EO590" s="95"/>
      <c r="EP590" s="95"/>
      <c r="EQ590" s="95"/>
      <c r="ER590" s="95"/>
      <c r="ES590" s="95"/>
      <c r="ET590" s="95"/>
      <c r="EU590" s="95"/>
      <c r="EV590" s="95"/>
      <c r="EW590" s="95"/>
      <c r="EX590" s="95"/>
      <c r="EY590" s="95"/>
      <c r="EZ590" s="95"/>
      <c r="FA590" s="95"/>
      <c r="FB590" s="95"/>
      <c r="FC590" s="95"/>
      <c r="FD590" s="95"/>
      <c r="FE590" s="95"/>
      <c r="FF590" s="95"/>
      <c r="FG590" s="95"/>
      <c r="FH590" s="95"/>
      <c r="FI590" s="95"/>
      <c r="FJ590" s="95"/>
      <c r="FK590" s="95"/>
      <c r="FL590" s="95"/>
      <c r="FM590" s="95"/>
      <c r="FN590" s="95"/>
      <c r="FO590" s="95"/>
      <c r="FP590" s="95"/>
      <c r="FQ590" s="95"/>
      <c r="FR590" s="95"/>
      <c r="FS590" s="95"/>
      <c r="FT590" s="95"/>
      <c r="FU590" s="95"/>
      <c r="FV590" s="95"/>
      <c r="FW590" s="95"/>
      <c r="FX590" s="95"/>
      <c r="FY590" s="95"/>
      <c r="FZ590" s="95"/>
      <c r="GA590" s="95"/>
      <c r="GB590" s="95"/>
      <c r="GC590" s="95"/>
      <c r="GD590" s="95"/>
      <c r="GE590" s="95"/>
      <c r="GF590" s="95"/>
      <c r="GG590" s="95"/>
      <c r="GH590" s="95"/>
      <c r="GI590" s="95"/>
      <c r="GJ590" s="95"/>
      <c r="GK590" s="95"/>
      <c r="GL590" s="95"/>
      <c r="GM590" s="95"/>
      <c r="GN590" s="95"/>
      <c r="GO590" s="95"/>
      <c r="GP590" s="95"/>
      <c r="GQ590" s="95"/>
      <c r="GR590" s="95"/>
      <c r="GS590" s="95"/>
      <c r="GT590" s="95"/>
      <c r="GU590" s="95"/>
      <c r="GV590" s="95"/>
      <c r="GW590" s="95"/>
      <c r="GX590" s="95"/>
      <c r="GY590" s="95"/>
      <c r="GZ590" s="95"/>
      <c r="HA590" s="95"/>
      <c r="HB590" s="95"/>
      <c r="HC590" s="95"/>
      <c r="HD590" s="95"/>
      <c r="HE590" s="95"/>
      <c r="HF590" s="95"/>
      <c r="HG590" s="95"/>
      <c r="HH590" s="95"/>
      <c r="HI590" s="95"/>
      <c r="HJ590" s="95"/>
      <c r="HK590" s="95"/>
      <c r="HL590" s="95"/>
      <c r="HM590" s="95"/>
      <c r="HN590" s="95"/>
      <c r="HO590" s="95"/>
      <c r="HP590" s="95"/>
      <c r="HQ590" s="95"/>
      <c r="HR590" s="95"/>
      <c r="HS590" s="95"/>
      <c r="HT590" s="95"/>
      <c r="HU590" s="95"/>
      <c r="HV590" s="95"/>
      <c r="HW590" s="95"/>
      <c r="HX590" s="95"/>
      <c r="HY590" s="95"/>
      <c r="HZ590" s="95"/>
    </row>
    <row r="591" spans="1:234" s="95" customFormat="1" ht="10.5" customHeight="1">
      <c r="A591" s="463" t="s">
        <v>64</v>
      </c>
      <c r="B591" s="465">
        <f>B589+1</f>
        <v>38914</v>
      </c>
      <c r="C591" s="293">
        <f>SUM(D591:J592)</f>
        <v>90</v>
      </c>
      <c r="D591" s="285">
        <v>90</v>
      </c>
      <c r="E591" s="96"/>
      <c r="F591" s="80"/>
      <c r="G591" s="80"/>
      <c r="H591" s="80"/>
      <c r="I591" s="80"/>
      <c r="J591" s="98"/>
      <c r="K591" s="28"/>
      <c r="L591" s="99">
        <v>8</v>
      </c>
      <c r="M591" s="82" t="s">
        <v>100</v>
      </c>
      <c r="N591" s="83">
        <v>11</v>
      </c>
      <c r="O591" s="213" t="s">
        <v>27</v>
      </c>
      <c r="P591" s="221"/>
      <c r="Q591" s="320">
        <f>SUM(R591:R592,T591:T592)+SUM(S591:S592)*1.5+SUM(U591:U592)/3+SUM(V591:V592)*0.6</f>
        <v>12.666666666666666</v>
      </c>
      <c r="R591" s="70"/>
      <c r="S591" s="70"/>
      <c r="T591" s="29"/>
      <c r="U591" s="29">
        <v>38</v>
      </c>
      <c r="V591" s="30"/>
      <c r="W591" s="28">
        <v>109</v>
      </c>
      <c r="X591" s="83"/>
      <c r="Y591" s="140"/>
      <c r="Z591" s="185"/>
      <c r="AA591" s="34"/>
      <c r="AB591" s="32"/>
      <c r="AC591" s="33"/>
      <c r="AD591" s="33"/>
      <c r="AE591" s="33"/>
      <c r="AF591" s="33">
        <v>90</v>
      </c>
      <c r="AG591" s="33"/>
      <c r="AH591" s="33"/>
      <c r="AI591" s="34"/>
      <c r="AJ591" s="30"/>
      <c r="AK591" s="180">
        <v>48</v>
      </c>
      <c r="AL591" s="185">
        <v>65</v>
      </c>
      <c r="AM591" s="33">
        <v>66</v>
      </c>
      <c r="AN591" s="351">
        <v>63</v>
      </c>
      <c r="AO591" s="34">
        <f>AN591-AK591</f>
        <v>15</v>
      </c>
      <c r="AP591" s="352"/>
      <c r="AQ591" s="491"/>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c r="DW591" s="59"/>
      <c r="DX591" s="59"/>
      <c r="DY591" s="59"/>
      <c r="DZ591" s="59"/>
      <c r="EA591" s="59"/>
      <c r="EB591" s="59"/>
      <c r="EC591" s="59"/>
      <c r="ED591" s="59"/>
      <c r="EE591" s="59"/>
      <c r="EF591" s="59"/>
      <c r="EG591" s="59"/>
      <c r="EH591" s="59"/>
      <c r="EI591" s="59"/>
      <c r="EJ591" s="59"/>
      <c r="EK591" s="59"/>
      <c r="EL591" s="59"/>
      <c r="EM591" s="59"/>
      <c r="EN591" s="59"/>
      <c r="EO591" s="59"/>
      <c r="EP591" s="59"/>
      <c r="EQ591" s="59"/>
      <c r="ER591" s="59"/>
      <c r="ES591" s="59"/>
      <c r="ET591" s="59"/>
      <c r="EU591" s="59"/>
      <c r="EV591" s="59"/>
      <c r="EW591" s="59"/>
      <c r="EX591" s="59"/>
      <c r="EY591" s="59"/>
      <c r="EZ591" s="59"/>
      <c r="FA591" s="59"/>
      <c r="FB591" s="59"/>
      <c r="FC591" s="59"/>
      <c r="FD591" s="59"/>
      <c r="FE591" s="59"/>
      <c r="FF591" s="59"/>
      <c r="FG591" s="59"/>
      <c r="FH591" s="59"/>
      <c r="FI591" s="59"/>
      <c r="FJ591" s="59"/>
      <c r="FK591" s="59"/>
      <c r="FL591" s="59"/>
      <c r="FM591" s="59"/>
      <c r="FN591" s="59"/>
      <c r="FO591" s="59"/>
      <c r="FP591" s="59"/>
      <c r="FQ591" s="59"/>
      <c r="FR591" s="59"/>
      <c r="FS591" s="59"/>
      <c r="FT591" s="59"/>
      <c r="FU591" s="59"/>
      <c r="FV591" s="59"/>
      <c r="FW591" s="59"/>
      <c r="FX591" s="59"/>
      <c r="FY591" s="59"/>
      <c r="FZ591" s="59"/>
      <c r="GA591" s="59"/>
      <c r="GB591" s="59"/>
      <c r="GC591" s="59"/>
      <c r="GD591" s="59"/>
      <c r="GE591" s="59"/>
      <c r="GF591" s="59"/>
      <c r="GG591" s="59"/>
      <c r="GH591" s="59"/>
      <c r="GI591" s="59"/>
      <c r="GJ591" s="59"/>
      <c r="GK591" s="59"/>
      <c r="GL591" s="59"/>
      <c r="GM591" s="59"/>
      <c r="GN591" s="59"/>
      <c r="GO591" s="59"/>
      <c r="GP591" s="59"/>
      <c r="GQ591" s="59"/>
      <c r="GR591" s="59"/>
      <c r="GS591" s="59"/>
      <c r="GT591" s="59"/>
      <c r="GU591" s="59"/>
      <c r="GV591" s="59"/>
      <c r="GW591" s="59"/>
      <c r="GX591" s="59"/>
      <c r="GY591" s="59"/>
      <c r="GZ591" s="59"/>
      <c r="HA591" s="59"/>
      <c r="HB591" s="59"/>
      <c r="HC591" s="59"/>
      <c r="HD591" s="59"/>
      <c r="HE591" s="59"/>
      <c r="HF591" s="59"/>
      <c r="HG591" s="59"/>
      <c r="HH591" s="59"/>
      <c r="HI591" s="59"/>
      <c r="HJ591" s="59"/>
      <c r="HK591" s="59"/>
      <c r="HL591" s="59"/>
      <c r="HM591" s="59"/>
      <c r="HN591" s="59"/>
      <c r="HO591" s="59"/>
      <c r="HP591" s="59"/>
      <c r="HQ591" s="59"/>
      <c r="HR591" s="59"/>
      <c r="HS591" s="59"/>
      <c r="HT591" s="59"/>
      <c r="HU591" s="59"/>
      <c r="HV591" s="59"/>
      <c r="HW591" s="59"/>
      <c r="HX591" s="59"/>
      <c r="HY591" s="59"/>
      <c r="HZ591" s="59"/>
    </row>
    <row r="592" spans="1:43" ht="10.5" customHeight="1" thickBot="1">
      <c r="A592" s="464"/>
      <c r="B592" s="466"/>
      <c r="C592" s="296"/>
      <c r="D592" s="285"/>
      <c r="E592" s="96"/>
      <c r="J592" s="98"/>
      <c r="L592" s="99"/>
      <c r="Q592" s="318"/>
      <c r="AJ592" s="30">
        <v>8</v>
      </c>
      <c r="AQ592" s="492"/>
    </row>
    <row r="593" spans="1:234" ht="10.5" customHeight="1" thickBot="1">
      <c r="A593" s="471">
        <f>IF(A577=52,1,A577+1)</f>
        <v>28</v>
      </c>
      <c r="B593" s="472"/>
      <c r="C593" s="299">
        <f>(C594/60-ROUNDDOWN(C594/60,0))/100*60+ROUNDDOWN(C594/60,0)</f>
        <v>12.15</v>
      </c>
      <c r="D593" s="300">
        <f>(D594/60-ROUNDDOWN(D594/60,0))/100*60+ROUNDDOWN(D594/60,0)</f>
        <v>11.08</v>
      </c>
      <c r="E593" s="301">
        <f aca="true" t="shared" si="182" ref="E593:J593">(E594/60-ROUNDDOWN(E594/60,0))/100*60+ROUNDDOWN(E594/60,0)</f>
        <v>0.19999999999999998</v>
      </c>
      <c r="F593" s="301">
        <f t="shared" si="182"/>
        <v>0.16999999999999998</v>
      </c>
      <c r="G593" s="301">
        <f t="shared" si="182"/>
        <v>0</v>
      </c>
      <c r="H593" s="301">
        <f t="shared" si="182"/>
        <v>0.04</v>
      </c>
      <c r="I593" s="301">
        <f t="shared" si="182"/>
        <v>0.26</v>
      </c>
      <c r="J593" s="301">
        <f t="shared" si="182"/>
        <v>0</v>
      </c>
      <c r="K593" s="226"/>
      <c r="L593" s="227">
        <f>2*COUNTA(L579:L592)-COUNT(L579:L592)</f>
        <v>12</v>
      </c>
      <c r="M593" s="228"/>
      <c r="N593" s="229"/>
      <c r="O593" s="475"/>
      <c r="P593" s="476"/>
      <c r="Q593" s="321">
        <f aca="true" t="shared" si="183" ref="Q593:V593">SUM(Q579:Q592)</f>
        <v>108.66666666666667</v>
      </c>
      <c r="R593" s="230">
        <f t="shared" si="183"/>
        <v>2</v>
      </c>
      <c r="S593" s="230">
        <f t="shared" si="183"/>
        <v>26</v>
      </c>
      <c r="T593" s="230">
        <f t="shared" si="183"/>
        <v>55</v>
      </c>
      <c r="U593" s="230">
        <f t="shared" si="183"/>
        <v>38</v>
      </c>
      <c r="V593" s="230">
        <f t="shared" si="183"/>
        <v>0</v>
      </c>
      <c r="W593" s="226"/>
      <c r="X593" s="229"/>
      <c r="Y593" s="231"/>
      <c r="Z593" s="312">
        <f>COUNT(Z579:Z592)</f>
        <v>0</v>
      </c>
      <c r="AA593" s="313">
        <f>COUNT(AA579:AA592)</f>
        <v>2</v>
      </c>
      <c r="AB593" s="300">
        <f aca="true" t="shared" si="184" ref="AB593:AI593">(AB594/60-ROUNDDOWN(AB594/60,0))/100*60+ROUNDDOWN(AB594/60,0)</f>
        <v>5.11</v>
      </c>
      <c r="AC593" s="300">
        <f t="shared" si="184"/>
        <v>3.04</v>
      </c>
      <c r="AD593" s="300">
        <f t="shared" si="184"/>
        <v>0</v>
      </c>
      <c r="AE593" s="300">
        <f t="shared" si="184"/>
        <v>0</v>
      </c>
      <c r="AF593" s="300">
        <f t="shared" si="184"/>
        <v>1.3</v>
      </c>
      <c r="AG593" s="300">
        <f t="shared" si="184"/>
        <v>0.19999999999999998</v>
      </c>
      <c r="AH593" s="300">
        <f t="shared" si="184"/>
        <v>0</v>
      </c>
      <c r="AI593" s="448">
        <f t="shared" si="184"/>
        <v>2.1</v>
      </c>
      <c r="AJ593" s="317">
        <f>IF(COUNT(AJ579:AJ592)=0,0,SUM(AJ579:AJ592)/COUNTA(AK581:AK592,AK595:AK596))</f>
        <v>8.142857142857142</v>
      </c>
      <c r="AK593" s="231">
        <f>IF(COUNT(AK579:AK592)=0,"",AVERAGE(AK579:AK592))</f>
        <v>48.6</v>
      </c>
      <c r="AL593" s="231">
        <f>IF(COUNT(AL579:AL592)=0,"",AVERAGE(AL579:AL592))</f>
        <v>72.2</v>
      </c>
      <c r="AM593" s="231">
        <f>IF(COUNT(AM579:AM592)=0,"",AVERAGE(AM579:AM592))</f>
        <v>69.8</v>
      </c>
      <c r="AN593" s="231">
        <f>IF(COUNT(AN579:AN592)=0,"",AVERAGE(AN579:AN592))</f>
        <v>66.2</v>
      </c>
      <c r="AO593" s="231">
        <f>IF(COUNT(AO579:AO592)=0,"",AVERAGE(AO579:AO592))</f>
        <v>17.6</v>
      </c>
      <c r="AP593" s="342">
        <f>SUM(AP579:AP592)</f>
        <v>0</v>
      </c>
      <c r="AQ593" s="367"/>
      <c r="AR593" s="232"/>
      <c r="AS593" s="232"/>
      <c r="AT593" s="232"/>
      <c r="AU593" s="232"/>
      <c r="AV593" s="232"/>
      <c r="AW593" s="232"/>
      <c r="AX593" s="232"/>
      <c r="AY593" s="232"/>
      <c r="AZ593" s="232"/>
      <c r="BA593" s="232"/>
      <c r="BB593" s="232"/>
      <c r="BC593" s="232"/>
      <c r="BD593" s="232"/>
      <c r="BE593" s="232"/>
      <c r="BF593" s="232"/>
      <c r="BG593" s="232"/>
      <c r="BH593" s="232"/>
      <c r="BI593" s="232"/>
      <c r="BJ593" s="232"/>
      <c r="BK593" s="232"/>
      <c r="BL593" s="232"/>
      <c r="BM593" s="232"/>
      <c r="BN593" s="232"/>
      <c r="BO593" s="232"/>
      <c r="BP593" s="232"/>
      <c r="BQ593" s="232"/>
      <c r="BR593" s="232"/>
      <c r="BS593" s="232"/>
      <c r="BT593" s="232"/>
      <c r="BU593" s="232"/>
      <c r="BV593" s="232"/>
      <c r="BW593" s="232"/>
      <c r="BX593" s="232"/>
      <c r="BY593" s="232"/>
      <c r="BZ593" s="232"/>
      <c r="CA593" s="232"/>
      <c r="CB593" s="232"/>
      <c r="CC593" s="232"/>
      <c r="CD593" s="232"/>
      <c r="CE593" s="232"/>
      <c r="CF593" s="232"/>
      <c r="CG593" s="232"/>
      <c r="CH593" s="232"/>
      <c r="CI593" s="232"/>
      <c r="CJ593" s="232"/>
      <c r="CK593" s="232"/>
      <c r="CL593" s="232"/>
      <c r="CM593" s="232"/>
      <c r="CN593" s="232"/>
      <c r="CO593" s="232"/>
      <c r="CP593" s="232"/>
      <c r="CQ593" s="232"/>
      <c r="CR593" s="232"/>
      <c r="CS593" s="232"/>
      <c r="CT593" s="232"/>
      <c r="CU593" s="232"/>
      <c r="CV593" s="232"/>
      <c r="CW593" s="232"/>
      <c r="CX593" s="232"/>
      <c r="CY593" s="232"/>
      <c r="CZ593" s="232"/>
      <c r="DA593" s="232"/>
      <c r="DB593" s="232"/>
      <c r="DC593" s="232"/>
      <c r="DD593" s="232"/>
      <c r="DE593" s="232"/>
      <c r="DF593" s="232"/>
      <c r="DG593" s="232"/>
      <c r="DH593" s="232"/>
      <c r="DI593" s="232"/>
      <c r="DJ593" s="232"/>
      <c r="DK593" s="232"/>
      <c r="DL593" s="232"/>
      <c r="DM593" s="232"/>
      <c r="DN593" s="232"/>
      <c r="DO593" s="232"/>
      <c r="DP593" s="232"/>
      <c r="DQ593" s="232"/>
      <c r="DR593" s="232"/>
      <c r="DS593" s="232"/>
      <c r="DT593" s="232"/>
      <c r="DU593" s="232"/>
      <c r="DV593" s="232"/>
      <c r="DW593" s="232"/>
      <c r="DX593" s="232"/>
      <c r="DY593" s="232"/>
      <c r="DZ593" s="232"/>
      <c r="EA593" s="232"/>
      <c r="EB593" s="232"/>
      <c r="EC593" s="232"/>
      <c r="ED593" s="232"/>
      <c r="EE593" s="232"/>
      <c r="EF593" s="232"/>
      <c r="EG593" s="232"/>
      <c r="EH593" s="232"/>
      <c r="EI593" s="232"/>
      <c r="EJ593" s="232"/>
      <c r="EK593" s="232"/>
      <c r="EL593" s="232"/>
      <c r="EM593" s="232"/>
      <c r="EN593" s="232"/>
      <c r="EO593" s="232"/>
      <c r="EP593" s="232"/>
      <c r="EQ593" s="232"/>
      <c r="ER593" s="232"/>
      <c r="ES593" s="232"/>
      <c r="ET593" s="232"/>
      <c r="EU593" s="232"/>
      <c r="EV593" s="232"/>
      <c r="EW593" s="232"/>
      <c r="EX593" s="232"/>
      <c r="EY593" s="232"/>
      <c r="EZ593" s="232"/>
      <c r="FA593" s="232"/>
      <c r="FB593" s="232"/>
      <c r="FC593" s="232"/>
      <c r="FD593" s="232"/>
      <c r="FE593" s="232"/>
      <c r="FF593" s="232"/>
      <c r="FG593" s="232"/>
      <c r="FH593" s="232"/>
      <c r="FI593" s="232"/>
      <c r="FJ593" s="232"/>
      <c r="FK593" s="232"/>
      <c r="FL593" s="232"/>
      <c r="FM593" s="232"/>
      <c r="FN593" s="232"/>
      <c r="FO593" s="232"/>
      <c r="FP593" s="232"/>
      <c r="FQ593" s="232"/>
      <c r="FR593" s="232"/>
      <c r="FS593" s="232"/>
      <c r="FT593" s="232"/>
      <c r="FU593" s="232"/>
      <c r="FV593" s="232"/>
      <c r="FW593" s="232"/>
      <c r="FX593" s="232"/>
      <c r="FY593" s="232"/>
      <c r="FZ593" s="232"/>
      <c r="GA593" s="232"/>
      <c r="GB593" s="232"/>
      <c r="GC593" s="232"/>
      <c r="GD593" s="232"/>
      <c r="GE593" s="232"/>
      <c r="GF593" s="232"/>
      <c r="GG593" s="232"/>
      <c r="GH593" s="232"/>
      <c r="GI593" s="232"/>
      <c r="GJ593" s="232"/>
      <c r="GK593" s="232"/>
      <c r="GL593" s="232"/>
      <c r="GM593" s="232"/>
      <c r="GN593" s="232"/>
      <c r="GO593" s="232"/>
      <c r="GP593" s="232"/>
      <c r="GQ593" s="232"/>
      <c r="GR593" s="232"/>
      <c r="GS593" s="232"/>
      <c r="GT593" s="232"/>
      <c r="GU593" s="232"/>
      <c r="GV593" s="232"/>
      <c r="GW593" s="232"/>
      <c r="GX593" s="232"/>
      <c r="GY593" s="232"/>
      <c r="GZ593" s="232"/>
      <c r="HA593" s="232"/>
      <c r="HB593" s="232"/>
      <c r="HC593" s="232"/>
      <c r="HD593" s="232"/>
      <c r="HE593" s="232"/>
      <c r="HF593" s="232"/>
      <c r="HG593" s="232"/>
      <c r="HH593" s="232"/>
      <c r="HI593" s="232"/>
      <c r="HJ593" s="232"/>
      <c r="HK593" s="232"/>
      <c r="HL593" s="232"/>
      <c r="HM593" s="232"/>
      <c r="HN593" s="232"/>
      <c r="HO593" s="232"/>
      <c r="HP593" s="232"/>
      <c r="HQ593" s="232"/>
      <c r="HR593" s="232"/>
      <c r="HS593" s="232"/>
      <c r="HT593" s="232"/>
      <c r="HU593" s="232"/>
      <c r="HV593" s="232"/>
      <c r="HW593" s="232"/>
      <c r="HX593" s="232"/>
      <c r="HY593" s="232"/>
      <c r="HZ593" s="232"/>
    </row>
    <row r="594" spans="1:234" s="232" customFormat="1" ht="10.5" customHeight="1" thickBot="1">
      <c r="A594" s="473"/>
      <c r="B594" s="474"/>
      <c r="C594" s="297">
        <f>SUM(C579:C592)</f>
        <v>735</v>
      </c>
      <c r="D594" s="288">
        <f>SUM(D579:D592)</f>
        <v>668</v>
      </c>
      <c r="E594" s="233">
        <f aca="true" t="shared" si="185" ref="E594:J594">SUM(E579:E592)</f>
        <v>20</v>
      </c>
      <c r="F594" s="233">
        <f t="shared" si="185"/>
        <v>17</v>
      </c>
      <c r="G594" s="233">
        <f t="shared" si="185"/>
        <v>0</v>
      </c>
      <c r="H594" s="233">
        <f t="shared" si="185"/>
        <v>4</v>
      </c>
      <c r="I594" s="233">
        <f t="shared" si="185"/>
        <v>26</v>
      </c>
      <c r="J594" s="233">
        <f t="shared" si="185"/>
        <v>0</v>
      </c>
      <c r="K594" s="234"/>
      <c r="L594" s="235"/>
      <c r="M594" s="236"/>
      <c r="N594" s="237"/>
      <c r="O594" s="477"/>
      <c r="P594" s="478"/>
      <c r="Q594" s="238">
        <f>IF(C594=0,"",Q593/C594*60)</f>
        <v>8.870748299319729</v>
      </c>
      <c r="R594" s="239"/>
      <c r="S594" s="239"/>
      <c r="T594" s="240"/>
      <c r="U594" s="240"/>
      <c r="V594" s="235"/>
      <c r="W594" s="234"/>
      <c r="X594" s="237"/>
      <c r="Y594" s="241"/>
      <c r="Z594" s="314">
        <f>SUM(Z579:Z592)</f>
        <v>0</v>
      </c>
      <c r="AA594" s="315">
        <f>SUM(AA579:AA592)</f>
        <v>20</v>
      </c>
      <c r="AB594" s="288">
        <f>SUM(AB579:AB592)</f>
        <v>311</v>
      </c>
      <c r="AC594" s="288">
        <f aca="true" t="shared" si="186" ref="AC594:AI594">SUM(AC579:AC592)</f>
        <v>184</v>
      </c>
      <c r="AD594" s="288">
        <f t="shared" si="186"/>
        <v>0</v>
      </c>
      <c r="AE594" s="288">
        <f t="shared" si="186"/>
        <v>0</v>
      </c>
      <c r="AF594" s="288">
        <f t="shared" si="186"/>
        <v>90</v>
      </c>
      <c r="AG594" s="288">
        <f t="shared" si="186"/>
        <v>20</v>
      </c>
      <c r="AH594" s="288">
        <f t="shared" si="186"/>
        <v>0</v>
      </c>
      <c r="AI594" s="449">
        <f t="shared" si="186"/>
        <v>130</v>
      </c>
      <c r="AJ594" s="235"/>
      <c r="AK594" s="241"/>
      <c r="AL594" s="314"/>
      <c r="AM594" s="343"/>
      <c r="AN594" s="343"/>
      <c r="AO594" s="315"/>
      <c r="AP594" s="344"/>
      <c r="AQ594" s="368"/>
      <c r="AR594" s="242"/>
      <c r="AS594" s="242"/>
      <c r="AT594" s="242"/>
      <c r="AU594" s="242"/>
      <c r="AV594" s="242"/>
      <c r="AW594" s="242"/>
      <c r="AX594" s="242"/>
      <c r="AY594" s="242"/>
      <c r="AZ594" s="242"/>
      <c r="BA594" s="242"/>
      <c r="BB594" s="242"/>
      <c r="BC594" s="242"/>
      <c r="BD594" s="242"/>
      <c r="BE594" s="242"/>
      <c r="BF594" s="242"/>
      <c r="BG594" s="242"/>
      <c r="BH594" s="242"/>
      <c r="BI594" s="242"/>
      <c r="BJ594" s="242"/>
      <c r="BK594" s="242"/>
      <c r="BL594" s="242"/>
      <c r="BM594" s="242"/>
      <c r="BN594" s="242"/>
      <c r="BO594" s="242"/>
      <c r="BP594" s="242"/>
      <c r="BQ594" s="242"/>
      <c r="BR594" s="242"/>
      <c r="BS594" s="242"/>
      <c r="BT594" s="242"/>
      <c r="BU594" s="242"/>
      <c r="BV594" s="242"/>
      <c r="BW594" s="242"/>
      <c r="BX594" s="242"/>
      <c r="BY594" s="242"/>
      <c r="BZ594" s="242"/>
      <c r="CA594" s="242"/>
      <c r="CB594" s="242"/>
      <c r="CC594" s="242"/>
      <c r="CD594" s="242"/>
      <c r="CE594" s="242"/>
      <c r="CF594" s="242"/>
      <c r="CG594" s="242"/>
      <c r="CH594" s="242"/>
      <c r="CI594" s="242"/>
      <c r="CJ594" s="242"/>
      <c r="CK594" s="242"/>
      <c r="CL594" s="242"/>
      <c r="CM594" s="242"/>
      <c r="CN594" s="242"/>
      <c r="CO594" s="242"/>
      <c r="CP594" s="242"/>
      <c r="CQ594" s="242"/>
      <c r="CR594" s="242"/>
      <c r="CS594" s="242"/>
      <c r="CT594" s="242"/>
      <c r="CU594" s="242"/>
      <c r="CV594" s="242"/>
      <c r="CW594" s="242"/>
      <c r="CX594" s="242"/>
      <c r="CY594" s="242"/>
      <c r="CZ594" s="242"/>
      <c r="DA594" s="242"/>
      <c r="DB594" s="242"/>
      <c r="DC594" s="242"/>
      <c r="DD594" s="242"/>
      <c r="DE594" s="242"/>
      <c r="DF594" s="242"/>
      <c r="DG594" s="242"/>
      <c r="DH594" s="242"/>
      <c r="DI594" s="242"/>
      <c r="DJ594" s="242"/>
      <c r="DK594" s="242"/>
      <c r="DL594" s="242"/>
      <c r="DM594" s="242"/>
      <c r="DN594" s="242"/>
      <c r="DO594" s="242"/>
      <c r="DP594" s="242"/>
      <c r="DQ594" s="242"/>
      <c r="DR594" s="242"/>
      <c r="DS594" s="242"/>
      <c r="DT594" s="242"/>
      <c r="DU594" s="242"/>
      <c r="DV594" s="242"/>
      <c r="DW594" s="242"/>
      <c r="DX594" s="242"/>
      <c r="DY594" s="242"/>
      <c r="DZ594" s="242"/>
      <c r="EA594" s="242"/>
      <c r="EB594" s="242"/>
      <c r="EC594" s="242"/>
      <c r="ED594" s="242"/>
      <c r="EE594" s="242"/>
      <c r="EF594" s="242"/>
      <c r="EG594" s="242"/>
      <c r="EH594" s="242"/>
      <c r="EI594" s="242"/>
      <c r="EJ594" s="242"/>
      <c r="EK594" s="242"/>
      <c r="EL594" s="242"/>
      <c r="EM594" s="242"/>
      <c r="EN594" s="242"/>
      <c r="EO594" s="242"/>
      <c r="EP594" s="242"/>
      <c r="EQ594" s="242"/>
      <c r="ER594" s="242"/>
      <c r="ES594" s="242"/>
      <c r="ET594" s="242"/>
      <c r="EU594" s="242"/>
      <c r="EV594" s="242"/>
      <c r="EW594" s="242"/>
      <c r="EX594" s="242"/>
      <c r="EY594" s="242"/>
      <c r="EZ594" s="242"/>
      <c r="FA594" s="242"/>
      <c r="FB594" s="242"/>
      <c r="FC594" s="242"/>
      <c r="FD594" s="242"/>
      <c r="FE594" s="242"/>
      <c r="FF594" s="242"/>
      <c r="FG594" s="242"/>
      <c r="FH594" s="242"/>
      <c r="FI594" s="242"/>
      <c r="FJ594" s="242"/>
      <c r="FK594" s="242"/>
      <c r="FL594" s="242"/>
      <c r="FM594" s="242"/>
      <c r="FN594" s="242"/>
      <c r="FO594" s="242"/>
      <c r="FP594" s="242"/>
      <c r="FQ594" s="242"/>
      <c r="FR594" s="242"/>
      <c r="FS594" s="242"/>
      <c r="FT594" s="242"/>
      <c r="FU594" s="242"/>
      <c r="FV594" s="242"/>
      <c r="FW594" s="242"/>
      <c r="FX594" s="242"/>
      <c r="FY594" s="242"/>
      <c r="FZ594" s="242"/>
      <c r="GA594" s="242"/>
      <c r="GB594" s="242"/>
      <c r="GC594" s="242"/>
      <c r="GD594" s="242"/>
      <c r="GE594" s="242"/>
      <c r="GF594" s="242"/>
      <c r="GG594" s="242"/>
      <c r="GH594" s="242"/>
      <c r="GI594" s="242"/>
      <c r="GJ594" s="242"/>
      <c r="GK594" s="242"/>
      <c r="GL594" s="242"/>
      <c r="GM594" s="242"/>
      <c r="GN594" s="242"/>
      <c r="GO594" s="242"/>
      <c r="GP594" s="242"/>
      <c r="GQ594" s="242"/>
      <c r="GR594" s="242"/>
      <c r="GS594" s="242"/>
      <c r="GT594" s="242"/>
      <c r="GU594" s="242"/>
      <c r="GV594" s="242"/>
      <c r="GW594" s="242"/>
      <c r="GX594" s="242"/>
      <c r="GY594" s="242"/>
      <c r="GZ594" s="242"/>
      <c r="HA594" s="242"/>
      <c r="HB594" s="242"/>
      <c r="HC594" s="242"/>
      <c r="HD594" s="242"/>
      <c r="HE594" s="242"/>
      <c r="HF594" s="242"/>
      <c r="HG594" s="242"/>
      <c r="HH594" s="242"/>
      <c r="HI594" s="242"/>
      <c r="HJ594" s="242"/>
      <c r="HK594" s="242"/>
      <c r="HL594" s="242"/>
      <c r="HM594" s="242"/>
      <c r="HN594" s="242"/>
      <c r="HO594" s="242"/>
      <c r="HP594" s="242"/>
      <c r="HQ594" s="242"/>
      <c r="HR594" s="242"/>
      <c r="HS594" s="242"/>
      <c r="HT594" s="242"/>
      <c r="HU594" s="242"/>
      <c r="HV594" s="242"/>
      <c r="HW594" s="242"/>
      <c r="HX594" s="242"/>
      <c r="HY594" s="242"/>
      <c r="HZ594" s="242"/>
    </row>
    <row r="595" spans="1:234" s="242" customFormat="1" ht="10.5" customHeight="1" thickBot="1">
      <c r="A595" s="469" t="s">
        <v>51</v>
      </c>
      <c r="B595" s="470">
        <f>B591+1</f>
        <v>38915</v>
      </c>
      <c r="C595" s="293">
        <f>SUM(D595:J596)</f>
        <v>124</v>
      </c>
      <c r="D595" s="284">
        <v>36</v>
      </c>
      <c r="E595" s="80"/>
      <c r="F595" s="80"/>
      <c r="G595" s="80"/>
      <c r="H595" s="80"/>
      <c r="I595" s="80">
        <v>12</v>
      </c>
      <c r="J595" s="81"/>
      <c r="K595" s="28" t="s">
        <v>31</v>
      </c>
      <c r="L595" s="30">
        <v>9</v>
      </c>
      <c r="M595" s="82" t="s">
        <v>100</v>
      </c>
      <c r="N595" s="83">
        <v>12</v>
      </c>
      <c r="O595" s="214" t="s">
        <v>326</v>
      </c>
      <c r="P595" s="223"/>
      <c r="Q595" s="318">
        <f>SUM(R595:R596,T595:T596)+SUM(S595:S596)*1.5+SUM(U595:U596)/3+SUM(V595:V596)*0.6</f>
        <v>23.5</v>
      </c>
      <c r="R595" s="70"/>
      <c r="S595" s="70"/>
      <c r="T595" s="29">
        <v>7</v>
      </c>
      <c r="U595" s="29"/>
      <c r="V595" s="30"/>
      <c r="W595" s="28">
        <v>120</v>
      </c>
      <c r="X595" s="83"/>
      <c r="Y595" s="140"/>
      <c r="Z595" s="185"/>
      <c r="AA595" s="34"/>
      <c r="AB595" s="32">
        <v>48</v>
      </c>
      <c r="AC595" s="33"/>
      <c r="AD595" s="33"/>
      <c r="AE595" s="33"/>
      <c r="AF595" s="33"/>
      <c r="AG595" s="33"/>
      <c r="AH595" s="33"/>
      <c r="AI595" s="34"/>
      <c r="AJ595" s="30"/>
      <c r="AK595" s="180">
        <v>46</v>
      </c>
      <c r="AL595" s="185">
        <v>63</v>
      </c>
      <c r="AM595" s="33">
        <v>54</v>
      </c>
      <c r="AN595" s="351">
        <v>56</v>
      </c>
      <c r="AO595" s="34">
        <f>AN595-AK595</f>
        <v>10</v>
      </c>
      <c r="AP595" s="352"/>
      <c r="AQ595" s="489" t="s">
        <v>575</v>
      </c>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c r="EB595" s="59"/>
      <c r="EC595" s="59"/>
      <c r="ED595" s="59"/>
      <c r="EE595" s="59"/>
      <c r="EF595" s="59"/>
      <c r="EG595" s="59"/>
      <c r="EH595" s="59"/>
      <c r="EI595" s="59"/>
      <c r="EJ595" s="59"/>
      <c r="EK595" s="59"/>
      <c r="EL595" s="59"/>
      <c r="EM595" s="59"/>
      <c r="EN595" s="59"/>
      <c r="EO595" s="59"/>
      <c r="EP595" s="59"/>
      <c r="EQ595" s="59"/>
      <c r="ER595" s="59"/>
      <c r="ES595" s="59"/>
      <c r="ET595" s="59"/>
      <c r="EU595" s="59"/>
      <c r="EV595" s="59"/>
      <c r="EW595" s="59"/>
      <c r="EX595" s="59"/>
      <c r="EY595" s="59"/>
      <c r="EZ595" s="59"/>
      <c r="FA595" s="59"/>
      <c r="FB595" s="59"/>
      <c r="FC595" s="59"/>
      <c r="FD595" s="59"/>
      <c r="FE595" s="59"/>
      <c r="FF595" s="59"/>
      <c r="FG595" s="59"/>
      <c r="FH595" s="59"/>
      <c r="FI595" s="59"/>
      <c r="FJ595" s="59"/>
      <c r="FK595" s="59"/>
      <c r="FL595" s="59"/>
      <c r="FM595" s="59"/>
      <c r="FN595" s="59"/>
      <c r="FO595" s="59"/>
      <c r="FP595" s="59"/>
      <c r="FQ595" s="59"/>
      <c r="FR595" s="59"/>
      <c r="FS595" s="59"/>
      <c r="FT595" s="59"/>
      <c r="FU595" s="59"/>
      <c r="FV595" s="59"/>
      <c r="FW595" s="59"/>
      <c r="FX595" s="59"/>
      <c r="FY595" s="59"/>
      <c r="FZ595" s="59"/>
      <c r="GA595" s="59"/>
      <c r="GB595" s="59"/>
      <c r="GC595" s="59"/>
      <c r="GD595" s="59"/>
      <c r="GE595" s="59"/>
      <c r="GF595" s="59"/>
      <c r="GG595" s="59"/>
      <c r="GH595" s="59"/>
      <c r="GI595" s="59"/>
      <c r="GJ595" s="59"/>
      <c r="GK595" s="59"/>
      <c r="GL595" s="59"/>
      <c r="GM595" s="59"/>
      <c r="GN595" s="59"/>
      <c r="GO595" s="59"/>
      <c r="GP595" s="59"/>
      <c r="GQ595" s="59"/>
      <c r="GR595" s="59"/>
      <c r="GS595" s="59"/>
      <c r="GT595" s="59"/>
      <c r="GU595" s="59"/>
      <c r="GV595" s="59"/>
      <c r="GW595" s="59"/>
      <c r="GX595" s="59"/>
      <c r="GY595" s="59"/>
      <c r="GZ595" s="59"/>
      <c r="HA595" s="59"/>
      <c r="HB595" s="59"/>
      <c r="HC595" s="59"/>
      <c r="HD595" s="59"/>
      <c r="HE595" s="59"/>
      <c r="HF595" s="59"/>
      <c r="HG595" s="59"/>
      <c r="HH595" s="59"/>
      <c r="HI595" s="59"/>
      <c r="HJ595" s="59"/>
      <c r="HK595" s="59"/>
      <c r="HL595" s="59"/>
      <c r="HM595" s="59"/>
      <c r="HN595" s="59"/>
      <c r="HO595" s="59"/>
      <c r="HP595" s="59"/>
      <c r="HQ595" s="59"/>
      <c r="HR595" s="59"/>
      <c r="HS595" s="59"/>
      <c r="HT595" s="59"/>
      <c r="HU595" s="59"/>
      <c r="HV595" s="59"/>
      <c r="HW595" s="59"/>
      <c r="HX595" s="59"/>
      <c r="HY595" s="59"/>
      <c r="HZ595" s="59"/>
    </row>
    <row r="596" spans="1:234" ht="10.5" customHeight="1">
      <c r="A596" s="467"/>
      <c r="B596" s="468"/>
      <c r="C596" s="292"/>
      <c r="D596" s="283">
        <v>46</v>
      </c>
      <c r="E596" s="87">
        <v>17</v>
      </c>
      <c r="F596" s="87">
        <v>12</v>
      </c>
      <c r="G596" s="87">
        <v>1</v>
      </c>
      <c r="H596" s="87"/>
      <c r="I596" s="87"/>
      <c r="J596" s="88"/>
      <c r="K596" s="89" t="s">
        <v>124</v>
      </c>
      <c r="L596" s="90">
        <v>8</v>
      </c>
      <c r="M596" s="91" t="s">
        <v>97</v>
      </c>
      <c r="N596" s="92">
        <v>18</v>
      </c>
      <c r="O596" s="215" t="s">
        <v>327</v>
      </c>
      <c r="P596" s="224"/>
      <c r="Q596" s="319"/>
      <c r="R596" s="93"/>
      <c r="S596" s="93">
        <v>9</v>
      </c>
      <c r="T596" s="94">
        <v>3</v>
      </c>
      <c r="U596" s="94"/>
      <c r="V596" s="90"/>
      <c r="W596" s="89"/>
      <c r="X596" s="92"/>
      <c r="Y596" s="182"/>
      <c r="Z596" s="184"/>
      <c r="AA596" s="306">
        <v>8.5</v>
      </c>
      <c r="AB596" s="442">
        <v>12</v>
      </c>
      <c r="AC596" s="349">
        <v>64</v>
      </c>
      <c r="AD596" s="349"/>
      <c r="AE596" s="349"/>
      <c r="AF596" s="349"/>
      <c r="AG596" s="349"/>
      <c r="AH596" s="349"/>
      <c r="AI596" s="306"/>
      <c r="AJ596" s="90">
        <v>7</v>
      </c>
      <c r="AK596" s="182"/>
      <c r="AL596" s="184"/>
      <c r="AM596" s="349"/>
      <c r="AN596" s="349"/>
      <c r="AO596" s="306"/>
      <c r="AP596" s="350"/>
      <c r="AQ596" s="490"/>
      <c r="AR596" s="95"/>
      <c r="AS596" s="95"/>
      <c r="AT596" s="95"/>
      <c r="AU596" s="95"/>
      <c r="AV596" s="95"/>
      <c r="AW596" s="95"/>
      <c r="AX596" s="95"/>
      <c r="AY596" s="95"/>
      <c r="AZ596" s="95"/>
      <c r="BA596" s="95"/>
      <c r="BB596" s="95"/>
      <c r="BC596" s="95"/>
      <c r="BD596" s="95"/>
      <c r="BE596" s="95"/>
      <c r="BF596" s="95"/>
      <c r="BG596" s="95"/>
      <c r="BH596" s="95"/>
      <c r="BI596" s="95"/>
      <c r="BJ596" s="95"/>
      <c r="BK596" s="95"/>
      <c r="BL596" s="95"/>
      <c r="BM596" s="95"/>
      <c r="BN596" s="95"/>
      <c r="BO596" s="95"/>
      <c r="BP596" s="95"/>
      <c r="BQ596" s="95"/>
      <c r="BR596" s="95"/>
      <c r="BS596" s="95"/>
      <c r="BT596" s="95"/>
      <c r="BU596" s="95"/>
      <c r="BV596" s="95"/>
      <c r="BW596" s="95"/>
      <c r="BX596" s="95"/>
      <c r="BY596" s="95"/>
      <c r="BZ596" s="95"/>
      <c r="CA596" s="95"/>
      <c r="CB596" s="95"/>
      <c r="CC596" s="95"/>
      <c r="CD596" s="95"/>
      <c r="CE596" s="95"/>
      <c r="CF596" s="95"/>
      <c r="CG596" s="95"/>
      <c r="CH596" s="95"/>
      <c r="CI596" s="95"/>
      <c r="CJ596" s="95"/>
      <c r="CK596" s="95"/>
      <c r="CL596" s="95"/>
      <c r="CM596" s="95"/>
      <c r="CN596" s="95"/>
      <c r="CO596" s="95"/>
      <c r="CP596" s="95"/>
      <c r="CQ596" s="95"/>
      <c r="CR596" s="95"/>
      <c r="CS596" s="95"/>
      <c r="CT596" s="95"/>
      <c r="CU596" s="95"/>
      <c r="CV596" s="95"/>
      <c r="CW596" s="95"/>
      <c r="CX596" s="95"/>
      <c r="CY596" s="95"/>
      <c r="CZ596" s="95"/>
      <c r="DA596" s="95"/>
      <c r="DB596" s="95"/>
      <c r="DC596" s="95"/>
      <c r="DD596" s="95"/>
      <c r="DE596" s="95"/>
      <c r="DF596" s="95"/>
      <c r="DG596" s="95"/>
      <c r="DH596" s="95"/>
      <c r="DI596" s="95"/>
      <c r="DJ596" s="95"/>
      <c r="DK596" s="95"/>
      <c r="DL596" s="95"/>
      <c r="DM596" s="95"/>
      <c r="DN596" s="95"/>
      <c r="DO596" s="95"/>
      <c r="DP596" s="95"/>
      <c r="DQ596" s="95"/>
      <c r="DR596" s="95"/>
      <c r="DS596" s="95"/>
      <c r="DT596" s="95"/>
      <c r="DU596" s="95"/>
      <c r="DV596" s="95"/>
      <c r="DW596" s="95"/>
      <c r="DX596" s="95"/>
      <c r="DY596" s="95"/>
      <c r="DZ596" s="95"/>
      <c r="EA596" s="95"/>
      <c r="EB596" s="95"/>
      <c r="EC596" s="95"/>
      <c r="ED596" s="95"/>
      <c r="EE596" s="95"/>
      <c r="EF596" s="95"/>
      <c r="EG596" s="95"/>
      <c r="EH596" s="95"/>
      <c r="EI596" s="95"/>
      <c r="EJ596" s="95"/>
      <c r="EK596" s="95"/>
      <c r="EL596" s="95"/>
      <c r="EM596" s="95"/>
      <c r="EN596" s="95"/>
      <c r="EO596" s="95"/>
      <c r="EP596" s="95"/>
      <c r="EQ596" s="95"/>
      <c r="ER596" s="95"/>
      <c r="ES596" s="95"/>
      <c r="ET596" s="95"/>
      <c r="EU596" s="95"/>
      <c r="EV596" s="95"/>
      <c r="EW596" s="95"/>
      <c r="EX596" s="95"/>
      <c r="EY596" s="95"/>
      <c r="EZ596" s="95"/>
      <c r="FA596" s="95"/>
      <c r="FB596" s="95"/>
      <c r="FC596" s="95"/>
      <c r="FD596" s="95"/>
      <c r="FE596" s="95"/>
      <c r="FF596" s="95"/>
      <c r="FG596" s="95"/>
      <c r="FH596" s="95"/>
      <c r="FI596" s="95"/>
      <c r="FJ596" s="95"/>
      <c r="FK596" s="95"/>
      <c r="FL596" s="95"/>
      <c r="FM596" s="95"/>
      <c r="FN596" s="95"/>
      <c r="FO596" s="95"/>
      <c r="FP596" s="95"/>
      <c r="FQ596" s="95"/>
      <c r="FR596" s="95"/>
      <c r="FS596" s="95"/>
      <c r="FT596" s="95"/>
      <c r="FU596" s="95"/>
      <c r="FV596" s="95"/>
      <c r="FW596" s="95"/>
      <c r="FX596" s="95"/>
      <c r="FY596" s="95"/>
      <c r="FZ596" s="95"/>
      <c r="GA596" s="95"/>
      <c r="GB596" s="95"/>
      <c r="GC596" s="95"/>
      <c r="GD596" s="95"/>
      <c r="GE596" s="95"/>
      <c r="GF596" s="95"/>
      <c r="GG596" s="95"/>
      <c r="GH596" s="95"/>
      <c r="GI596" s="95"/>
      <c r="GJ596" s="95"/>
      <c r="GK596" s="95"/>
      <c r="GL596" s="95"/>
      <c r="GM596" s="95"/>
      <c r="GN596" s="95"/>
      <c r="GO596" s="95"/>
      <c r="GP596" s="95"/>
      <c r="GQ596" s="95"/>
      <c r="GR596" s="95"/>
      <c r="GS596" s="95"/>
      <c r="GT596" s="95"/>
      <c r="GU596" s="95"/>
      <c r="GV596" s="95"/>
      <c r="GW596" s="95"/>
      <c r="GX596" s="95"/>
      <c r="GY596" s="95"/>
      <c r="GZ596" s="95"/>
      <c r="HA596" s="95"/>
      <c r="HB596" s="95"/>
      <c r="HC596" s="95"/>
      <c r="HD596" s="95"/>
      <c r="HE596" s="95"/>
      <c r="HF596" s="95"/>
      <c r="HG596" s="95"/>
      <c r="HH596" s="95"/>
      <c r="HI596" s="95"/>
      <c r="HJ596" s="95"/>
      <c r="HK596" s="95"/>
      <c r="HL596" s="95"/>
      <c r="HM596" s="95"/>
      <c r="HN596" s="95"/>
      <c r="HO596" s="95"/>
      <c r="HP596" s="95"/>
      <c r="HQ596" s="95"/>
      <c r="HR596" s="95"/>
      <c r="HS596" s="95"/>
      <c r="HT596" s="95"/>
      <c r="HU596" s="95"/>
      <c r="HV596" s="95"/>
      <c r="HW596" s="95"/>
      <c r="HX596" s="95"/>
      <c r="HY596" s="95"/>
      <c r="HZ596" s="95"/>
    </row>
    <row r="597" spans="1:234" s="95" customFormat="1" ht="10.5" customHeight="1">
      <c r="A597" s="463" t="s">
        <v>59</v>
      </c>
      <c r="B597" s="465">
        <f>B595+1</f>
        <v>38916</v>
      </c>
      <c r="C597" s="293">
        <f>SUM(D597:J598)</f>
        <v>188</v>
      </c>
      <c r="D597" s="284">
        <v>90</v>
      </c>
      <c r="E597" s="80">
        <v>5</v>
      </c>
      <c r="F597" s="80"/>
      <c r="G597" s="80"/>
      <c r="H597" s="80"/>
      <c r="I597" s="80"/>
      <c r="J597" s="81"/>
      <c r="K597" s="28" t="s">
        <v>124</v>
      </c>
      <c r="L597" s="30">
        <v>8</v>
      </c>
      <c r="M597" s="82" t="s">
        <v>100</v>
      </c>
      <c r="N597" s="83">
        <v>11</v>
      </c>
      <c r="O597" s="211" t="s">
        <v>325</v>
      </c>
      <c r="P597" s="221"/>
      <c r="Q597" s="318">
        <f>SUM(R597:R598,T597:T598)+SUM(S597:S598)*1.5+SUM(U597:U598)/3+SUM(V597:V598)*0.6</f>
        <v>37</v>
      </c>
      <c r="R597" s="70"/>
      <c r="S597" s="70">
        <v>8</v>
      </c>
      <c r="T597" s="29">
        <v>6</v>
      </c>
      <c r="U597" s="29"/>
      <c r="V597" s="30"/>
      <c r="W597" s="28">
        <v>135</v>
      </c>
      <c r="X597" s="83">
        <v>161</v>
      </c>
      <c r="Y597" s="140"/>
      <c r="Z597" s="185"/>
      <c r="AA597" s="34">
        <v>7.7</v>
      </c>
      <c r="AB597" s="32">
        <v>31</v>
      </c>
      <c r="AC597" s="33">
        <v>64</v>
      </c>
      <c r="AD597" s="33"/>
      <c r="AE597" s="33"/>
      <c r="AF597" s="33"/>
      <c r="AG597" s="33"/>
      <c r="AH597" s="33"/>
      <c r="AI597" s="34"/>
      <c r="AJ597" s="30"/>
      <c r="AK597" s="180">
        <v>49</v>
      </c>
      <c r="AL597" s="185">
        <v>64</v>
      </c>
      <c r="AM597" s="33">
        <v>63</v>
      </c>
      <c r="AN597" s="33">
        <v>62</v>
      </c>
      <c r="AO597" s="34">
        <f>AN597-AK597</f>
        <v>13</v>
      </c>
      <c r="AP597" s="352"/>
      <c r="AQ597" s="491" t="s">
        <v>450</v>
      </c>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c r="DK597" s="59"/>
      <c r="DL597" s="59"/>
      <c r="DM597" s="59"/>
      <c r="DN597" s="59"/>
      <c r="DO597" s="59"/>
      <c r="DP597" s="59"/>
      <c r="DQ597" s="59"/>
      <c r="DR597" s="59"/>
      <c r="DS597" s="59"/>
      <c r="DT597" s="59"/>
      <c r="DU597" s="59"/>
      <c r="DV597" s="59"/>
      <c r="DW597" s="59"/>
      <c r="DX597" s="59"/>
      <c r="DY597" s="59"/>
      <c r="DZ597" s="59"/>
      <c r="EA597" s="59"/>
      <c r="EB597" s="59"/>
      <c r="EC597" s="59"/>
      <c r="ED597" s="59"/>
      <c r="EE597" s="59"/>
      <c r="EF597" s="59"/>
      <c r="EG597" s="59"/>
      <c r="EH597" s="59"/>
      <c r="EI597" s="59"/>
      <c r="EJ597" s="59"/>
      <c r="EK597" s="59"/>
      <c r="EL597" s="59"/>
      <c r="EM597" s="59"/>
      <c r="EN597" s="59"/>
      <c r="EO597" s="59"/>
      <c r="EP597" s="59"/>
      <c r="EQ597" s="59"/>
      <c r="ER597" s="59"/>
      <c r="ES597" s="59"/>
      <c r="ET597" s="59"/>
      <c r="EU597" s="59"/>
      <c r="EV597" s="59"/>
      <c r="EW597" s="59"/>
      <c r="EX597" s="59"/>
      <c r="EY597" s="59"/>
      <c r="EZ597" s="59"/>
      <c r="FA597" s="59"/>
      <c r="FB597" s="59"/>
      <c r="FC597" s="59"/>
      <c r="FD597" s="59"/>
      <c r="FE597" s="59"/>
      <c r="FF597" s="59"/>
      <c r="FG597" s="59"/>
      <c r="FH597" s="59"/>
      <c r="FI597" s="59"/>
      <c r="FJ597" s="59"/>
      <c r="FK597" s="59"/>
      <c r="FL597" s="59"/>
      <c r="FM597" s="59"/>
      <c r="FN597" s="59"/>
      <c r="FO597" s="59"/>
      <c r="FP597" s="59"/>
      <c r="FQ597" s="59"/>
      <c r="FR597" s="59"/>
      <c r="FS597" s="59"/>
      <c r="FT597" s="59"/>
      <c r="FU597" s="59"/>
      <c r="FV597" s="59"/>
      <c r="FW597" s="59"/>
      <c r="FX597" s="59"/>
      <c r="FY597" s="59"/>
      <c r="FZ597" s="59"/>
      <c r="GA597" s="59"/>
      <c r="GB597" s="59"/>
      <c r="GC597" s="59"/>
      <c r="GD597" s="59"/>
      <c r="GE597" s="59"/>
      <c r="GF597" s="59"/>
      <c r="GG597" s="59"/>
      <c r="GH597" s="59"/>
      <c r="GI597" s="59"/>
      <c r="GJ597" s="59"/>
      <c r="GK597" s="59"/>
      <c r="GL597" s="59"/>
      <c r="GM597" s="59"/>
      <c r="GN597" s="59"/>
      <c r="GO597" s="59"/>
      <c r="GP597" s="59"/>
      <c r="GQ597" s="59"/>
      <c r="GR597" s="59"/>
      <c r="GS597" s="59"/>
      <c r="GT597" s="59"/>
      <c r="GU597" s="59"/>
      <c r="GV597" s="59"/>
      <c r="GW597" s="59"/>
      <c r="GX597" s="59"/>
      <c r="GY597" s="59"/>
      <c r="GZ597" s="59"/>
      <c r="HA597" s="59"/>
      <c r="HB597" s="59"/>
      <c r="HC597" s="59"/>
      <c r="HD597" s="59"/>
      <c r="HE597" s="59"/>
      <c r="HF597" s="59"/>
      <c r="HG597" s="59"/>
      <c r="HH597" s="59"/>
      <c r="HI597" s="59"/>
      <c r="HJ597" s="59"/>
      <c r="HK597" s="59"/>
      <c r="HL597" s="59"/>
      <c r="HM597" s="59"/>
      <c r="HN597" s="59"/>
      <c r="HO597" s="59"/>
      <c r="HP597" s="59"/>
      <c r="HQ597" s="59"/>
      <c r="HR597" s="59"/>
      <c r="HS597" s="59"/>
      <c r="HT597" s="59"/>
      <c r="HU597" s="59"/>
      <c r="HV597" s="59"/>
      <c r="HW597" s="59"/>
      <c r="HX597" s="59"/>
      <c r="HY597" s="59"/>
      <c r="HZ597" s="59"/>
    </row>
    <row r="598" spans="1:234" ht="10.5" customHeight="1">
      <c r="A598" s="467"/>
      <c r="B598" s="468"/>
      <c r="C598" s="292"/>
      <c r="D598" s="283">
        <v>93</v>
      </c>
      <c r="E598" s="87"/>
      <c r="F598" s="87"/>
      <c r="G598" s="87"/>
      <c r="H598" s="87"/>
      <c r="I598" s="87"/>
      <c r="J598" s="88"/>
      <c r="K598" s="89" t="s">
        <v>98</v>
      </c>
      <c r="L598" s="90">
        <v>8</v>
      </c>
      <c r="M598" s="91" t="s">
        <v>97</v>
      </c>
      <c r="N598" s="92">
        <v>19</v>
      </c>
      <c r="O598" s="212" t="s">
        <v>29</v>
      </c>
      <c r="P598" s="222"/>
      <c r="Q598" s="319"/>
      <c r="R598" s="93"/>
      <c r="S598" s="93"/>
      <c r="T598" s="94">
        <v>19</v>
      </c>
      <c r="U598" s="94"/>
      <c r="V598" s="90"/>
      <c r="W598" s="89">
        <v>122</v>
      </c>
      <c r="X598" s="92"/>
      <c r="Y598" s="182"/>
      <c r="Z598" s="184"/>
      <c r="AA598" s="306"/>
      <c r="AB598" s="442">
        <v>93</v>
      </c>
      <c r="AC598" s="349"/>
      <c r="AD598" s="349"/>
      <c r="AE598" s="349"/>
      <c r="AF598" s="349"/>
      <c r="AG598" s="349"/>
      <c r="AH598" s="349"/>
      <c r="AI598" s="306"/>
      <c r="AJ598" s="90">
        <v>8</v>
      </c>
      <c r="AK598" s="182"/>
      <c r="AL598" s="184"/>
      <c r="AM598" s="349"/>
      <c r="AN598" s="349"/>
      <c r="AO598" s="306"/>
      <c r="AP598" s="350">
        <v>2</v>
      </c>
      <c r="AQ598" s="490"/>
      <c r="AR598" s="95"/>
      <c r="AS598" s="95"/>
      <c r="AT598" s="95"/>
      <c r="AU598" s="95"/>
      <c r="AV598" s="95"/>
      <c r="AW598" s="95"/>
      <c r="AX598" s="95"/>
      <c r="AY598" s="95"/>
      <c r="AZ598" s="95"/>
      <c r="BA598" s="95"/>
      <c r="BB598" s="95"/>
      <c r="BC598" s="95"/>
      <c r="BD598" s="95"/>
      <c r="BE598" s="95"/>
      <c r="BF598" s="95"/>
      <c r="BG598" s="95"/>
      <c r="BH598" s="95"/>
      <c r="BI598" s="95"/>
      <c r="BJ598" s="95"/>
      <c r="BK598" s="95"/>
      <c r="BL598" s="95"/>
      <c r="BM598" s="95"/>
      <c r="BN598" s="95"/>
      <c r="BO598" s="95"/>
      <c r="BP598" s="95"/>
      <c r="BQ598" s="95"/>
      <c r="BR598" s="95"/>
      <c r="BS598" s="95"/>
      <c r="BT598" s="95"/>
      <c r="BU598" s="95"/>
      <c r="BV598" s="95"/>
      <c r="BW598" s="95"/>
      <c r="BX598" s="95"/>
      <c r="BY598" s="95"/>
      <c r="BZ598" s="95"/>
      <c r="CA598" s="95"/>
      <c r="CB598" s="95"/>
      <c r="CC598" s="95"/>
      <c r="CD598" s="95"/>
      <c r="CE598" s="95"/>
      <c r="CF598" s="95"/>
      <c r="CG598" s="95"/>
      <c r="CH598" s="95"/>
      <c r="CI598" s="95"/>
      <c r="CJ598" s="95"/>
      <c r="CK598" s="95"/>
      <c r="CL598" s="95"/>
      <c r="CM598" s="95"/>
      <c r="CN598" s="95"/>
      <c r="CO598" s="95"/>
      <c r="CP598" s="95"/>
      <c r="CQ598" s="95"/>
      <c r="CR598" s="95"/>
      <c r="CS598" s="95"/>
      <c r="CT598" s="95"/>
      <c r="CU598" s="95"/>
      <c r="CV598" s="95"/>
      <c r="CW598" s="95"/>
      <c r="CX598" s="95"/>
      <c r="CY598" s="95"/>
      <c r="CZ598" s="95"/>
      <c r="DA598" s="95"/>
      <c r="DB598" s="95"/>
      <c r="DC598" s="95"/>
      <c r="DD598" s="95"/>
      <c r="DE598" s="95"/>
      <c r="DF598" s="95"/>
      <c r="DG598" s="95"/>
      <c r="DH598" s="95"/>
      <c r="DI598" s="95"/>
      <c r="DJ598" s="95"/>
      <c r="DK598" s="95"/>
      <c r="DL598" s="95"/>
      <c r="DM598" s="95"/>
      <c r="DN598" s="95"/>
      <c r="DO598" s="95"/>
      <c r="DP598" s="95"/>
      <c r="DQ598" s="95"/>
      <c r="DR598" s="95"/>
      <c r="DS598" s="95"/>
      <c r="DT598" s="95"/>
      <c r="DU598" s="95"/>
      <c r="DV598" s="95"/>
      <c r="DW598" s="95"/>
      <c r="DX598" s="95"/>
      <c r="DY598" s="95"/>
      <c r="DZ598" s="95"/>
      <c r="EA598" s="95"/>
      <c r="EB598" s="95"/>
      <c r="EC598" s="95"/>
      <c r="ED598" s="95"/>
      <c r="EE598" s="95"/>
      <c r="EF598" s="95"/>
      <c r="EG598" s="95"/>
      <c r="EH598" s="95"/>
      <c r="EI598" s="95"/>
      <c r="EJ598" s="95"/>
      <c r="EK598" s="95"/>
      <c r="EL598" s="95"/>
      <c r="EM598" s="95"/>
      <c r="EN598" s="95"/>
      <c r="EO598" s="95"/>
      <c r="EP598" s="95"/>
      <c r="EQ598" s="95"/>
      <c r="ER598" s="95"/>
      <c r="ES598" s="95"/>
      <c r="ET598" s="95"/>
      <c r="EU598" s="95"/>
      <c r="EV598" s="95"/>
      <c r="EW598" s="95"/>
      <c r="EX598" s="95"/>
      <c r="EY598" s="95"/>
      <c r="EZ598" s="95"/>
      <c r="FA598" s="95"/>
      <c r="FB598" s="95"/>
      <c r="FC598" s="95"/>
      <c r="FD598" s="95"/>
      <c r="FE598" s="95"/>
      <c r="FF598" s="95"/>
      <c r="FG598" s="95"/>
      <c r="FH598" s="95"/>
      <c r="FI598" s="95"/>
      <c r="FJ598" s="95"/>
      <c r="FK598" s="95"/>
      <c r="FL598" s="95"/>
      <c r="FM598" s="95"/>
      <c r="FN598" s="95"/>
      <c r="FO598" s="95"/>
      <c r="FP598" s="95"/>
      <c r="FQ598" s="95"/>
      <c r="FR598" s="95"/>
      <c r="FS598" s="95"/>
      <c r="FT598" s="95"/>
      <c r="FU598" s="95"/>
      <c r="FV598" s="95"/>
      <c r="FW598" s="95"/>
      <c r="FX598" s="95"/>
      <c r="FY598" s="95"/>
      <c r="FZ598" s="95"/>
      <c r="GA598" s="95"/>
      <c r="GB598" s="95"/>
      <c r="GC598" s="95"/>
      <c r="GD598" s="95"/>
      <c r="GE598" s="95"/>
      <c r="GF598" s="95"/>
      <c r="GG598" s="95"/>
      <c r="GH598" s="95"/>
      <c r="GI598" s="95"/>
      <c r="GJ598" s="95"/>
      <c r="GK598" s="95"/>
      <c r="GL598" s="95"/>
      <c r="GM598" s="95"/>
      <c r="GN598" s="95"/>
      <c r="GO598" s="95"/>
      <c r="GP598" s="95"/>
      <c r="GQ598" s="95"/>
      <c r="GR598" s="95"/>
      <c r="GS598" s="95"/>
      <c r="GT598" s="95"/>
      <c r="GU598" s="95"/>
      <c r="GV598" s="95"/>
      <c r="GW598" s="95"/>
      <c r="GX598" s="95"/>
      <c r="GY598" s="95"/>
      <c r="GZ598" s="95"/>
      <c r="HA598" s="95"/>
      <c r="HB598" s="95"/>
      <c r="HC598" s="95"/>
      <c r="HD598" s="95"/>
      <c r="HE598" s="95"/>
      <c r="HF598" s="95"/>
      <c r="HG598" s="95"/>
      <c r="HH598" s="95"/>
      <c r="HI598" s="95"/>
      <c r="HJ598" s="95"/>
      <c r="HK598" s="95"/>
      <c r="HL598" s="95"/>
      <c r="HM598" s="95"/>
      <c r="HN598" s="95"/>
      <c r="HO598" s="95"/>
      <c r="HP598" s="95"/>
      <c r="HQ598" s="95"/>
      <c r="HR598" s="95"/>
      <c r="HS598" s="95"/>
      <c r="HT598" s="95"/>
      <c r="HU598" s="95"/>
      <c r="HV598" s="95"/>
      <c r="HW598" s="95"/>
      <c r="HX598" s="95"/>
      <c r="HY598" s="95"/>
      <c r="HZ598" s="95"/>
    </row>
    <row r="599" spans="1:234" s="95" customFormat="1" ht="10.5" customHeight="1">
      <c r="A599" s="463" t="s">
        <v>60</v>
      </c>
      <c r="B599" s="465">
        <f>B597+1</f>
        <v>38917</v>
      </c>
      <c r="C599" s="293">
        <f>SUM(D599:J600)</f>
        <v>200</v>
      </c>
      <c r="D599" s="284">
        <v>200</v>
      </c>
      <c r="E599" s="80"/>
      <c r="F599" s="80"/>
      <c r="G599" s="80"/>
      <c r="H599" s="80"/>
      <c r="I599" s="80"/>
      <c r="J599" s="81"/>
      <c r="K599" s="28" t="s">
        <v>565</v>
      </c>
      <c r="L599" s="30">
        <v>6</v>
      </c>
      <c r="M599" s="82" t="s">
        <v>100</v>
      </c>
      <c r="N599" s="83">
        <v>11</v>
      </c>
      <c r="O599" s="211" t="s">
        <v>27</v>
      </c>
      <c r="P599" s="221"/>
      <c r="Q599" s="318">
        <f>SUM(R599:R600,T599:T600)+SUM(S599:S600)*1.5+SUM(U599:U600)/3+SUM(V599:V600)*0.6</f>
        <v>26.666666666666668</v>
      </c>
      <c r="R599" s="70"/>
      <c r="S599" s="70"/>
      <c r="T599" s="29"/>
      <c r="U599" s="29">
        <v>80</v>
      </c>
      <c r="V599" s="30"/>
      <c r="W599" s="28">
        <v>108</v>
      </c>
      <c r="X599" s="83"/>
      <c r="Y599" s="140"/>
      <c r="Z599" s="185"/>
      <c r="AA599" s="34"/>
      <c r="AB599" s="32"/>
      <c r="AC599" s="33"/>
      <c r="AD599" s="33"/>
      <c r="AE599" s="33"/>
      <c r="AF599" s="33">
        <v>200</v>
      </c>
      <c r="AG599" s="33"/>
      <c r="AH599" s="33"/>
      <c r="AI599" s="34"/>
      <c r="AJ599" s="30"/>
      <c r="AK599" s="180">
        <v>48</v>
      </c>
      <c r="AL599" s="185">
        <v>74</v>
      </c>
      <c r="AM599" s="33">
        <v>70</v>
      </c>
      <c r="AN599" s="33">
        <v>65</v>
      </c>
      <c r="AO599" s="34">
        <f>AN599-AK599</f>
        <v>17</v>
      </c>
      <c r="AP599" s="352"/>
      <c r="AQ599" s="491" t="s">
        <v>14</v>
      </c>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c r="DV599" s="59"/>
      <c r="DW599" s="59"/>
      <c r="DX599" s="59"/>
      <c r="DY599" s="59"/>
      <c r="DZ599" s="59"/>
      <c r="EA599" s="59"/>
      <c r="EB599" s="59"/>
      <c r="EC599" s="59"/>
      <c r="ED599" s="59"/>
      <c r="EE599" s="59"/>
      <c r="EF599" s="59"/>
      <c r="EG599" s="59"/>
      <c r="EH599" s="59"/>
      <c r="EI599" s="59"/>
      <c r="EJ599" s="59"/>
      <c r="EK599" s="59"/>
      <c r="EL599" s="59"/>
      <c r="EM599" s="59"/>
      <c r="EN599" s="59"/>
      <c r="EO599" s="59"/>
      <c r="EP599" s="59"/>
      <c r="EQ599" s="59"/>
      <c r="ER599" s="59"/>
      <c r="ES599" s="59"/>
      <c r="ET599" s="59"/>
      <c r="EU599" s="59"/>
      <c r="EV599" s="59"/>
      <c r="EW599" s="59"/>
      <c r="EX599" s="59"/>
      <c r="EY599" s="59"/>
      <c r="EZ599" s="59"/>
      <c r="FA599" s="59"/>
      <c r="FB599" s="59"/>
      <c r="FC599" s="59"/>
      <c r="FD599" s="59"/>
      <c r="FE599" s="59"/>
      <c r="FF599" s="59"/>
      <c r="FG599" s="59"/>
      <c r="FH599" s="59"/>
      <c r="FI599" s="59"/>
      <c r="FJ599" s="59"/>
      <c r="FK599" s="59"/>
      <c r="FL599" s="59"/>
      <c r="FM599" s="59"/>
      <c r="FN599" s="59"/>
      <c r="FO599" s="59"/>
      <c r="FP599" s="59"/>
      <c r="FQ599" s="59"/>
      <c r="FR599" s="59"/>
      <c r="FS599" s="59"/>
      <c r="FT599" s="59"/>
      <c r="FU599" s="59"/>
      <c r="FV599" s="59"/>
      <c r="FW599" s="59"/>
      <c r="FX599" s="59"/>
      <c r="FY599" s="59"/>
      <c r="FZ599" s="59"/>
      <c r="GA599" s="59"/>
      <c r="GB599" s="59"/>
      <c r="GC599" s="59"/>
      <c r="GD599" s="59"/>
      <c r="GE599" s="59"/>
      <c r="GF599" s="59"/>
      <c r="GG599" s="59"/>
      <c r="GH599" s="59"/>
      <c r="GI599" s="59"/>
      <c r="GJ599" s="59"/>
      <c r="GK599" s="59"/>
      <c r="GL599" s="59"/>
      <c r="GM599" s="59"/>
      <c r="GN599" s="59"/>
      <c r="GO599" s="59"/>
      <c r="GP599" s="59"/>
      <c r="GQ599" s="59"/>
      <c r="GR599" s="59"/>
      <c r="GS599" s="59"/>
      <c r="GT599" s="59"/>
      <c r="GU599" s="59"/>
      <c r="GV599" s="59"/>
      <c r="GW599" s="59"/>
      <c r="GX599" s="59"/>
      <c r="GY599" s="59"/>
      <c r="GZ599" s="59"/>
      <c r="HA599" s="59"/>
      <c r="HB599" s="59"/>
      <c r="HC599" s="59"/>
      <c r="HD599" s="59"/>
      <c r="HE599" s="59"/>
      <c r="HF599" s="59"/>
      <c r="HG599" s="59"/>
      <c r="HH599" s="59"/>
      <c r="HI599" s="59"/>
      <c r="HJ599" s="59"/>
      <c r="HK599" s="59"/>
      <c r="HL599" s="59"/>
      <c r="HM599" s="59"/>
      <c r="HN599" s="59"/>
      <c r="HO599" s="59"/>
      <c r="HP599" s="59"/>
      <c r="HQ599" s="59"/>
      <c r="HR599" s="59"/>
      <c r="HS599" s="59"/>
      <c r="HT599" s="59"/>
      <c r="HU599" s="59"/>
      <c r="HV599" s="59"/>
      <c r="HW599" s="59"/>
      <c r="HX599" s="59"/>
      <c r="HY599" s="59"/>
      <c r="HZ599" s="59"/>
    </row>
    <row r="600" spans="1:234" ht="10.5" customHeight="1">
      <c r="A600" s="467"/>
      <c r="B600" s="468"/>
      <c r="C600" s="294"/>
      <c r="D600" s="283"/>
      <c r="E600" s="87"/>
      <c r="F600" s="87"/>
      <c r="G600" s="87"/>
      <c r="H600" s="87"/>
      <c r="I600" s="87"/>
      <c r="J600" s="88"/>
      <c r="K600" s="89"/>
      <c r="L600" s="90"/>
      <c r="M600" s="91"/>
      <c r="N600" s="92"/>
      <c r="O600" s="212"/>
      <c r="P600" s="222"/>
      <c r="Q600" s="319"/>
      <c r="R600" s="93"/>
      <c r="S600" s="93"/>
      <c r="T600" s="94"/>
      <c r="U600" s="94"/>
      <c r="V600" s="90"/>
      <c r="W600" s="89"/>
      <c r="X600" s="92"/>
      <c r="Y600" s="182"/>
      <c r="Z600" s="184"/>
      <c r="AA600" s="306"/>
      <c r="AB600" s="442"/>
      <c r="AC600" s="349"/>
      <c r="AD600" s="349"/>
      <c r="AE600" s="349"/>
      <c r="AF600" s="349"/>
      <c r="AG600" s="349"/>
      <c r="AH600" s="349"/>
      <c r="AI600" s="306"/>
      <c r="AJ600" s="90">
        <v>8</v>
      </c>
      <c r="AK600" s="182"/>
      <c r="AL600" s="184"/>
      <c r="AM600" s="349"/>
      <c r="AN600" s="349"/>
      <c r="AO600" s="306"/>
      <c r="AP600" s="350"/>
      <c r="AQ600" s="490"/>
      <c r="AR600" s="95"/>
      <c r="AS600" s="95"/>
      <c r="AT600" s="95"/>
      <c r="AU600" s="95"/>
      <c r="AV600" s="95"/>
      <c r="AW600" s="95"/>
      <c r="AX600" s="95"/>
      <c r="AY600" s="95"/>
      <c r="AZ600" s="95"/>
      <c r="BA600" s="95"/>
      <c r="BB600" s="95"/>
      <c r="BC600" s="95"/>
      <c r="BD600" s="95"/>
      <c r="BE600" s="95"/>
      <c r="BF600" s="95"/>
      <c r="BG600" s="95"/>
      <c r="BH600" s="95"/>
      <c r="BI600" s="95"/>
      <c r="BJ600" s="95"/>
      <c r="BK600" s="95"/>
      <c r="BL600" s="95"/>
      <c r="BM600" s="95"/>
      <c r="BN600" s="95"/>
      <c r="BO600" s="95"/>
      <c r="BP600" s="95"/>
      <c r="BQ600" s="95"/>
      <c r="BR600" s="95"/>
      <c r="BS600" s="95"/>
      <c r="BT600" s="95"/>
      <c r="BU600" s="95"/>
      <c r="BV600" s="95"/>
      <c r="BW600" s="95"/>
      <c r="BX600" s="95"/>
      <c r="BY600" s="95"/>
      <c r="BZ600" s="95"/>
      <c r="CA600" s="95"/>
      <c r="CB600" s="95"/>
      <c r="CC600" s="95"/>
      <c r="CD600" s="95"/>
      <c r="CE600" s="95"/>
      <c r="CF600" s="95"/>
      <c r="CG600" s="95"/>
      <c r="CH600" s="95"/>
      <c r="CI600" s="95"/>
      <c r="CJ600" s="95"/>
      <c r="CK600" s="95"/>
      <c r="CL600" s="95"/>
      <c r="CM600" s="95"/>
      <c r="CN600" s="95"/>
      <c r="CO600" s="95"/>
      <c r="CP600" s="95"/>
      <c r="CQ600" s="95"/>
      <c r="CR600" s="95"/>
      <c r="CS600" s="95"/>
      <c r="CT600" s="95"/>
      <c r="CU600" s="95"/>
      <c r="CV600" s="95"/>
      <c r="CW600" s="95"/>
      <c r="CX600" s="95"/>
      <c r="CY600" s="95"/>
      <c r="CZ600" s="95"/>
      <c r="DA600" s="95"/>
      <c r="DB600" s="95"/>
      <c r="DC600" s="95"/>
      <c r="DD600" s="95"/>
      <c r="DE600" s="95"/>
      <c r="DF600" s="95"/>
      <c r="DG600" s="95"/>
      <c r="DH600" s="95"/>
      <c r="DI600" s="95"/>
      <c r="DJ600" s="95"/>
      <c r="DK600" s="95"/>
      <c r="DL600" s="95"/>
      <c r="DM600" s="95"/>
      <c r="DN600" s="95"/>
      <c r="DO600" s="95"/>
      <c r="DP600" s="95"/>
      <c r="DQ600" s="95"/>
      <c r="DR600" s="95"/>
      <c r="DS600" s="95"/>
      <c r="DT600" s="95"/>
      <c r="DU600" s="95"/>
      <c r="DV600" s="95"/>
      <c r="DW600" s="95"/>
      <c r="DX600" s="95"/>
      <c r="DY600" s="95"/>
      <c r="DZ600" s="95"/>
      <c r="EA600" s="95"/>
      <c r="EB600" s="95"/>
      <c r="EC600" s="95"/>
      <c r="ED600" s="95"/>
      <c r="EE600" s="95"/>
      <c r="EF600" s="95"/>
      <c r="EG600" s="95"/>
      <c r="EH600" s="95"/>
      <c r="EI600" s="95"/>
      <c r="EJ600" s="95"/>
      <c r="EK600" s="95"/>
      <c r="EL600" s="95"/>
      <c r="EM600" s="95"/>
      <c r="EN600" s="95"/>
      <c r="EO600" s="95"/>
      <c r="EP600" s="95"/>
      <c r="EQ600" s="95"/>
      <c r="ER600" s="95"/>
      <c r="ES600" s="95"/>
      <c r="ET600" s="95"/>
      <c r="EU600" s="95"/>
      <c r="EV600" s="95"/>
      <c r="EW600" s="95"/>
      <c r="EX600" s="95"/>
      <c r="EY600" s="95"/>
      <c r="EZ600" s="95"/>
      <c r="FA600" s="95"/>
      <c r="FB600" s="95"/>
      <c r="FC600" s="95"/>
      <c r="FD600" s="95"/>
      <c r="FE600" s="95"/>
      <c r="FF600" s="95"/>
      <c r="FG600" s="95"/>
      <c r="FH600" s="95"/>
      <c r="FI600" s="95"/>
      <c r="FJ600" s="95"/>
      <c r="FK600" s="95"/>
      <c r="FL600" s="95"/>
      <c r="FM600" s="95"/>
      <c r="FN600" s="95"/>
      <c r="FO600" s="95"/>
      <c r="FP600" s="95"/>
      <c r="FQ600" s="95"/>
      <c r="FR600" s="95"/>
      <c r="FS600" s="95"/>
      <c r="FT600" s="95"/>
      <c r="FU600" s="95"/>
      <c r="FV600" s="95"/>
      <c r="FW600" s="95"/>
      <c r="FX600" s="95"/>
      <c r="FY600" s="95"/>
      <c r="FZ600" s="95"/>
      <c r="GA600" s="95"/>
      <c r="GB600" s="95"/>
      <c r="GC600" s="95"/>
      <c r="GD600" s="95"/>
      <c r="GE600" s="95"/>
      <c r="GF600" s="95"/>
      <c r="GG600" s="95"/>
      <c r="GH600" s="95"/>
      <c r="GI600" s="95"/>
      <c r="GJ600" s="95"/>
      <c r="GK600" s="95"/>
      <c r="GL600" s="95"/>
      <c r="GM600" s="95"/>
      <c r="GN600" s="95"/>
      <c r="GO600" s="95"/>
      <c r="GP600" s="95"/>
      <c r="GQ600" s="95"/>
      <c r="GR600" s="95"/>
      <c r="GS600" s="95"/>
      <c r="GT600" s="95"/>
      <c r="GU600" s="95"/>
      <c r="GV600" s="95"/>
      <c r="GW600" s="95"/>
      <c r="GX600" s="95"/>
      <c r="GY600" s="95"/>
      <c r="GZ600" s="95"/>
      <c r="HA600" s="95"/>
      <c r="HB600" s="95"/>
      <c r="HC600" s="95"/>
      <c r="HD600" s="95"/>
      <c r="HE600" s="95"/>
      <c r="HF600" s="95"/>
      <c r="HG600" s="95"/>
      <c r="HH600" s="95"/>
      <c r="HI600" s="95"/>
      <c r="HJ600" s="95"/>
      <c r="HK600" s="95"/>
      <c r="HL600" s="95"/>
      <c r="HM600" s="95"/>
      <c r="HN600" s="95"/>
      <c r="HO600" s="95"/>
      <c r="HP600" s="95"/>
      <c r="HQ600" s="95"/>
      <c r="HR600" s="95"/>
      <c r="HS600" s="95"/>
      <c r="HT600" s="95"/>
      <c r="HU600" s="95"/>
      <c r="HV600" s="95"/>
      <c r="HW600" s="95"/>
      <c r="HX600" s="95"/>
      <c r="HY600" s="95"/>
      <c r="HZ600" s="95"/>
    </row>
    <row r="601" spans="1:234" s="95" customFormat="1" ht="10.5" customHeight="1">
      <c r="A601" s="463" t="s">
        <v>61</v>
      </c>
      <c r="B601" s="465">
        <f>B599+1</f>
        <v>38918</v>
      </c>
      <c r="C601" s="293">
        <f>SUM(D601:J602)</f>
        <v>62</v>
      </c>
      <c r="D601" s="285">
        <v>20</v>
      </c>
      <c r="E601" s="96"/>
      <c r="F601" s="80"/>
      <c r="G601" s="80"/>
      <c r="H601" s="80"/>
      <c r="I601" s="96"/>
      <c r="J601" s="81"/>
      <c r="K601" s="28" t="s">
        <v>31</v>
      </c>
      <c r="L601" s="99">
        <v>8</v>
      </c>
      <c r="M601" s="82" t="s">
        <v>100</v>
      </c>
      <c r="N601" s="83">
        <v>12</v>
      </c>
      <c r="O601" s="213" t="s">
        <v>207</v>
      </c>
      <c r="P601" s="221"/>
      <c r="Q601" s="318">
        <f>SUM(R601:R602,T601:T602)+SUM(S601:S602)*1.5+SUM(U601:U602)/3+SUM(V601:V602)*0.6</f>
        <v>9</v>
      </c>
      <c r="R601" s="70"/>
      <c r="S601" s="70"/>
      <c r="T601" s="29">
        <v>4</v>
      </c>
      <c r="U601" s="29"/>
      <c r="V601" s="30"/>
      <c r="W601" s="28">
        <v>119</v>
      </c>
      <c r="X601" s="83"/>
      <c r="Y601" s="140"/>
      <c r="Z601" s="185"/>
      <c r="AA601" s="34"/>
      <c r="AB601" s="32">
        <v>20</v>
      </c>
      <c r="AC601" s="33"/>
      <c r="AD601" s="33"/>
      <c r="AE601" s="33"/>
      <c r="AF601" s="33"/>
      <c r="AG601" s="33"/>
      <c r="AH601" s="33"/>
      <c r="AI601" s="34"/>
      <c r="AJ601" s="30"/>
      <c r="AK601" s="140">
        <v>51</v>
      </c>
      <c r="AL601" s="185">
        <v>66</v>
      </c>
      <c r="AM601" s="33">
        <v>60</v>
      </c>
      <c r="AN601" s="33">
        <v>63</v>
      </c>
      <c r="AO601" s="34">
        <f>AN601-AK601</f>
        <v>12</v>
      </c>
      <c r="AP601" s="352"/>
      <c r="AQ601" s="491" t="s">
        <v>432</v>
      </c>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c r="EB601" s="59"/>
      <c r="EC601" s="59"/>
      <c r="ED601" s="59"/>
      <c r="EE601" s="59"/>
      <c r="EF601" s="59"/>
      <c r="EG601" s="59"/>
      <c r="EH601" s="59"/>
      <c r="EI601" s="59"/>
      <c r="EJ601" s="59"/>
      <c r="EK601" s="59"/>
      <c r="EL601" s="59"/>
      <c r="EM601" s="59"/>
      <c r="EN601" s="59"/>
      <c r="EO601" s="59"/>
      <c r="EP601" s="59"/>
      <c r="EQ601" s="59"/>
      <c r="ER601" s="59"/>
      <c r="ES601" s="59"/>
      <c r="ET601" s="59"/>
      <c r="EU601" s="59"/>
      <c r="EV601" s="59"/>
      <c r="EW601" s="59"/>
      <c r="EX601" s="59"/>
      <c r="EY601" s="59"/>
      <c r="EZ601" s="59"/>
      <c r="FA601" s="59"/>
      <c r="FB601" s="59"/>
      <c r="FC601" s="59"/>
      <c r="FD601" s="59"/>
      <c r="FE601" s="59"/>
      <c r="FF601" s="59"/>
      <c r="FG601" s="59"/>
      <c r="FH601" s="59"/>
      <c r="FI601" s="59"/>
      <c r="FJ601" s="59"/>
      <c r="FK601" s="59"/>
      <c r="FL601" s="59"/>
      <c r="FM601" s="59"/>
      <c r="FN601" s="59"/>
      <c r="FO601" s="59"/>
      <c r="FP601" s="59"/>
      <c r="FQ601" s="59"/>
      <c r="FR601" s="59"/>
      <c r="FS601" s="59"/>
      <c r="FT601" s="59"/>
      <c r="FU601" s="59"/>
      <c r="FV601" s="59"/>
      <c r="FW601" s="59"/>
      <c r="FX601" s="59"/>
      <c r="FY601" s="59"/>
      <c r="FZ601" s="59"/>
      <c r="GA601" s="59"/>
      <c r="GB601" s="59"/>
      <c r="GC601" s="59"/>
      <c r="GD601" s="59"/>
      <c r="GE601" s="59"/>
      <c r="GF601" s="59"/>
      <c r="GG601" s="59"/>
      <c r="GH601" s="59"/>
      <c r="GI601" s="59"/>
      <c r="GJ601" s="59"/>
      <c r="GK601" s="59"/>
      <c r="GL601" s="59"/>
      <c r="GM601" s="59"/>
      <c r="GN601" s="59"/>
      <c r="GO601" s="59"/>
      <c r="GP601" s="59"/>
      <c r="GQ601" s="59"/>
      <c r="GR601" s="59"/>
      <c r="GS601" s="59"/>
      <c r="GT601" s="59"/>
      <c r="GU601" s="59"/>
      <c r="GV601" s="59"/>
      <c r="GW601" s="59"/>
      <c r="GX601" s="59"/>
      <c r="GY601" s="59"/>
      <c r="GZ601" s="59"/>
      <c r="HA601" s="59"/>
      <c r="HB601" s="59"/>
      <c r="HC601" s="59"/>
      <c r="HD601" s="59"/>
      <c r="HE601" s="59"/>
      <c r="HF601" s="59"/>
      <c r="HG601" s="59"/>
      <c r="HH601" s="59"/>
      <c r="HI601" s="59"/>
      <c r="HJ601" s="59"/>
      <c r="HK601" s="59"/>
      <c r="HL601" s="59"/>
      <c r="HM601" s="59"/>
      <c r="HN601" s="59"/>
      <c r="HO601" s="59"/>
      <c r="HP601" s="59"/>
      <c r="HQ601" s="59"/>
      <c r="HR601" s="59"/>
      <c r="HS601" s="59"/>
      <c r="HT601" s="59"/>
      <c r="HU601" s="59"/>
      <c r="HV601" s="59"/>
      <c r="HW601" s="59"/>
      <c r="HX601" s="59"/>
      <c r="HY601" s="59"/>
      <c r="HZ601" s="59"/>
    </row>
    <row r="602" spans="1:234" ht="10.5" customHeight="1">
      <c r="A602" s="467"/>
      <c r="B602" s="468"/>
      <c r="C602" s="294"/>
      <c r="D602" s="286">
        <v>30</v>
      </c>
      <c r="E602" s="97"/>
      <c r="F602" s="87"/>
      <c r="G602" s="87"/>
      <c r="H602" s="87"/>
      <c r="I602" s="97">
        <v>12</v>
      </c>
      <c r="J602" s="88"/>
      <c r="K602" s="89" t="s">
        <v>98</v>
      </c>
      <c r="L602" s="101">
        <v>9</v>
      </c>
      <c r="M602" s="91" t="s">
        <v>97</v>
      </c>
      <c r="N602" s="92">
        <v>19</v>
      </c>
      <c r="O602" s="212" t="s">
        <v>30</v>
      </c>
      <c r="P602" s="222"/>
      <c r="Q602" s="319"/>
      <c r="R602" s="93"/>
      <c r="S602" s="93"/>
      <c r="T602" s="94">
        <v>5</v>
      </c>
      <c r="U602" s="94"/>
      <c r="V602" s="90"/>
      <c r="W602" s="89">
        <v>119</v>
      </c>
      <c r="X602" s="92"/>
      <c r="Y602" s="182"/>
      <c r="Z602" s="184"/>
      <c r="AA602" s="306"/>
      <c r="AB602" s="442">
        <v>30</v>
      </c>
      <c r="AC602" s="349"/>
      <c r="AD602" s="349"/>
      <c r="AE602" s="349"/>
      <c r="AF602" s="349"/>
      <c r="AG602" s="349"/>
      <c r="AH602" s="349">
        <v>12</v>
      </c>
      <c r="AI602" s="306"/>
      <c r="AJ602" s="90">
        <v>7</v>
      </c>
      <c r="AK602" s="182"/>
      <c r="AL602" s="184"/>
      <c r="AM602" s="349"/>
      <c r="AN602" s="349"/>
      <c r="AO602" s="306"/>
      <c r="AP602" s="350"/>
      <c r="AQ602" s="490"/>
      <c r="AR602" s="95"/>
      <c r="AS602" s="95"/>
      <c r="AT602" s="95"/>
      <c r="AU602" s="95"/>
      <c r="AV602" s="95"/>
      <c r="AW602" s="95"/>
      <c r="AX602" s="95"/>
      <c r="AY602" s="95"/>
      <c r="AZ602" s="95"/>
      <c r="BA602" s="95"/>
      <c r="BB602" s="95"/>
      <c r="BC602" s="95"/>
      <c r="BD602" s="95"/>
      <c r="BE602" s="95"/>
      <c r="BF602" s="95"/>
      <c r="BG602" s="95"/>
      <c r="BH602" s="95"/>
      <c r="BI602" s="95"/>
      <c r="BJ602" s="95"/>
      <c r="BK602" s="95"/>
      <c r="BL602" s="95"/>
      <c r="BM602" s="95"/>
      <c r="BN602" s="95"/>
      <c r="BO602" s="95"/>
      <c r="BP602" s="95"/>
      <c r="BQ602" s="95"/>
      <c r="BR602" s="95"/>
      <c r="BS602" s="95"/>
      <c r="BT602" s="95"/>
      <c r="BU602" s="95"/>
      <c r="BV602" s="95"/>
      <c r="BW602" s="95"/>
      <c r="BX602" s="95"/>
      <c r="BY602" s="95"/>
      <c r="BZ602" s="95"/>
      <c r="CA602" s="95"/>
      <c r="CB602" s="95"/>
      <c r="CC602" s="95"/>
      <c r="CD602" s="95"/>
      <c r="CE602" s="95"/>
      <c r="CF602" s="95"/>
      <c r="CG602" s="95"/>
      <c r="CH602" s="95"/>
      <c r="CI602" s="95"/>
      <c r="CJ602" s="95"/>
      <c r="CK602" s="95"/>
      <c r="CL602" s="95"/>
      <c r="CM602" s="95"/>
      <c r="CN602" s="95"/>
      <c r="CO602" s="95"/>
      <c r="CP602" s="95"/>
      <c r="CQ602" s="95"/>
      <c r="CR602" s="95"/>
      <c r="CS602" s="95"/>
      <c r="CT602" s="95"/>
      <c r="CU602" s="95"/>
      <c r="CV602" s="95"/>
      <c r="CW602" s="95"/>
      <c r="CX602" s="95"/>
      <c r="CY602" s="95"/>
      <c r="CZ602" s="95"/>
      <c r="DA602" s="95"/>
      <c r="DB602" s="95"/>
      <c r="DC602" s="95"/>
      <c r="DD602" s="95"/>
      <c r="DE602" s="95"/>
      <c r="DF602" s="95"/>
      <c r="DG602" s="95"/>
      <c r="DH602" s="95"/>
      <c r="DI602" s="95"/>
      <c r="DJ602" s="95"/>
      <c r="DK602" s="95"/>
      <c r="DL602" s="95"/>
      <c r="DM602" s="95"/>
      <c r="DN602" s="95"/>
      <c r="DO602" s="95"/>
      <c r="DP602" s="95"/>
      <c r="DQ602" s="95"/>
      <c r="DR602" s="95"/>
      <c r="DS602" s="95"/>
      <c r="DT602" s="95"/>
      <c r="DU602" s="95"/>
      <c r="DV602" s="95"/>
      <c r="DW602" s="95"/>
      <c r="DX602" s="95"/>
      <c r="DY602" s="95"/>
      <c r="DZ602" s="95"/>
      <c r="EA602" s="95"/>
      <c r="EB602" s="95"/>
      <c r="EC602" s="95"/>
      <c r="ED602" s="95"/>
      <c r="EE602" s="95"/>
      <c r="EF602" s="95"/>
      <c r="EG602" s="95"/>
      <c r="EH602" s="95"/>
      <c r="EI602" s="95"/>
      <c r="EJ602" s="95"/>
      <c r="EK602" s="95"/>
      <c r="EL602" s="95"/>
      <c r="EM602" s="95"/>
      <c r="EN602" s="95"/>
      <c r="EO602" s="95"/>
      <c r="EP602" s="95"/>
      <c r="EQ602" s="95"/>
      <c r="ER602" s="95"/>
      <c r="ES602" s="95"/>
      <c r="ET602" s="95"/>
      <c r="EU602" s="95"/>
      <c r="EV602" s="95"/>
      <c r="EW602" s="95"/>
      <c r="EX602" s="95"/>
      <c r="EY602" s="95"/>
      <c r="EZ602" s="95"/>
      <c r="FA602" s="95"/>
      <c r="FB602" s="95"/>
      <c r="FC602" s="95"/>
      <c r="FD602" s="95"/>
      <c r="FE602" s="95"/>
      <c r="FF602" s="95"/>
      <c r="FG602" s="95"/>
      <c r="FH602" s="95"/>
      <c r="FI602" s="95"/>
      <c r="FJ602" s="95"/>
      <c r="FK602" s="95"/>
      <c r="FL602" s="95"/>
      <c r="FM602" s="95"/>
      <c r="FN602" s="95"/>
      <c r="FO602" s="95"/>
      <c r="FP602" s="95"/>
      <c r="FQ602" s="95"/>
      <c r="FR602" s="95"/>
      <c r="FS602" s="95"/>
      <c r="FT602" s="95"/>
      <c r="FU602" s="95"/>
      <c r="FV602" s="95"/>
      <c r="FW602" s="95"/>
      <c r="FX602" s="95"/>
      <c r="FY602" s="95"/>
      <c r="FZ602" s="95"/>
      <c r="GA602" s="95"/>
      <c r="GB602" s="95"/>
      <c r="GC602" s="95"/>
      <c r="GD602" s="95"/>
      <c r="GE602" s="95"/>
      <c r="GF602" s="95"/>
      <c r="GG602" s="95"/>
      <c r="GH602" s="95"/>
      <c r="GI602" s="95"/>
      <c r="GJ602" s="95"/>
      <c r="GK602" s="95"/>
      <c r="GL602" s="95"/>
      <c r="GM602" s="95"/>
      <c r="GN602" s="95"/>
      <c r="GO602" s="95"/>
      <c r="GP602" s="95"/>
      <c r="GQ602" s="95"/>
      <c r="GR602" s="95"/>
      <c r="GS602" s="95"/>
      <c r="GT602" s="95"/>
      <c r="GU602" s="95"/>
      <c r="GV602" s="95"/>
      <c r="GW602" s="95"/>
      <c r="GX602" s="95"/>
      <c r="GY602" s="95"/>
      <c r="GZ602" s="95"/>
      <c r="HA602" s="95"/>
      <c r="HB602" s="95"/>
      <c r="HC602" s="95"/>
      <c r="HD602" s="95"/>
      <c r="HE602" s="95"/>
      <c r="HF602" s="95"/>
      <c r="HG602" s="95"/>
      <c r="HH602" s="95"/>
      <c r="HI602" s="95"/>
      <c r="HJ602" s="95"/>
      <c r="HK602" s="95"/>
      <c r="HL602" s="95"/>
      <c r="HM602" s="95"/>
      <c r="HN602" s="95"/>
      <c r="HO602" s="95"/>
      <c r="HP602" s="95"/>
      <c r="HQ602" s="95"/>
      <c r="HR602" s="95"/>
      <c r="HS602" s="95"/>
      <c r="HT602" s="95"/>
      <c r="HU602" s="95"/>
      <c r="HV602" s="95"/>
      <c r="HW602" s="95"/>
      <c r="HX602" s="95"/>
      <c r="HY602" s="95"/>
      <c r="HZ602" s="95"/>
    </row>
    <row r="603" spans="1:234" s="95" customFormat="1" ht="10.5" customHeight="1">
      <c r="A603" s="463" t="s">
        <v>62</v>
      </c>
      <c r="B603" s="465">
        <f>B601+1</f>
        <v>38919</v>
      </c>
      <c r="C603" s="293">
        <f>SUM(D603:J604)</f>
        <v>127</v>
      </c>
      <c r="D603" s="285">
        <v>56</v>
      </c>
      <c r="E603" s="96"/>
      <c r="F603" s="80">
        <v>6</v>
      </c>
      <c r="G603" s="80"/>
      <c r="H603" s="80">
        <v>3</v>
      </c>
      <c r="I603" s="80"/>
      <c r="J603" s="98"/>
      <c r="K603" s="28" t="s">
        <v>98</v>
      </c>
      <c r="L603" s="30">
        <v>9</v>
      </c>
      <c r="M603" s="82" t="s">
        <v>100</v>
      </c>
      <c r="N603" s="83">
        <v>11</v>
      </c>
      <c r="O603" s="211" t="s">
        <v>616</v>
      </c>
      <c r="P603" s="221"/>
      <c r="Q603" s="318">
        <f>SUM(R603:R604,T603:T604)+SUM(S603:S604)*1.5+SUM(U603:U604)/3+SUM(V603:V604)*0.6</f>
        <v>24.5</v>
      </c>
      <c r="R603" s="70"/>
      <c r="S603" s="70"/>
      <c r="T603" s="29">
        <v>13</v>
      </c>
      <c r="U603" s="29"/>
      <c r="V603" s="30"/>
      <c r="W603" s="28"/>
      <c r="X603" s="83">
        <v>166</v>
      </c>
      <c r="Y603" s="180"/>
      <c r="Z603" s="307"/>
      <c r="AA603" s="54"/>
      <c r="AB603" s="38">
        <v>65</v>
      </c>
      <c r="AC603" s="37"/>
      <c r="AD603" s="37"/>
      <c r="AE603" s="37"/>
      <c r="AF603" s="37"/>
      <c r="AG603" s="37"/>
      <c r="AH603" s="37"/>
      <c r="AI603" s="54"/>
      <c r="AJ603" s="30"/>
      <c r="AK603" s="140">
        <v>46</v>
      </c>
      <c r="AL603" s="185">
        <v>63</v>
      </c>
      <c r="AM603" s="33">
        <v>60</v>
      </c>
      <c r="AN603" s="33">
        <v>62</v>
      </c>
      <c r="AO603" s="34">
        <f>AN603-AK603</f>
        <v>16</v>
      </c>
      <c r="AP603" s="352"/>
      <c r="AQ603" s="491" t="s">
        <v>202</v>
      </c>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c r="DL603" s="59"/>
      <c r="DM603" s="59"/>
      <c r="DN603" s="59"/>
      <c r="DO603" s="59"/>
      <c r="DP603" s="59"/>
      <c r="DQ603" s="59"/>
      <c r="DR603" s="59"/>
      <c r="DS603" s="59"/>
      <c r="DT603" s="59"/>
      <c r="DU603" s="59"/>
      <c r="DV603" s="59"/>
      <c r="DW603" s="59"/>
      <c r="DX603" s="59"/>
      <c r="DY603" s="59"/>
      <c r="DZ603" s="59"/>
      <c r="EA603" s="59"/>
      <c r="EB603" s="59"/>
      <c r="EC603" s="59"/>
      <c r="ED603" s="59"/>
      <c r="EE603" s="59"/>
      <c r="EF603" s="59"/>
      <c r="EG603" s="59"/>
      <c r="EH603" s="59"/>
      <c r="EI603" s="59"/>
      <c r="EJ603" s="59"/>
      <c r="EK603" s="59"/>
      <c r="EL603" s="59"/>
      <c r="EM603" s="59"/>
      <c r="EN603" s="59"/>
      <c r="EO603" s="59"/>
      <c r="EP603" s="59"/>
      <c r="EQ603" s="59"/>
      <c r="ER603" s="59"/>
      <c r="ES603" s="59"/>
      <c r="ET603" s="59"/>
      <c r="EU603" s="59"/>
      <c r="EV603" s="59"/>
      <c r="EW603" s="59"/>
      <c r="EX603" s="59"/>
      <c r="EY603" s="59"/>
      <c r="EZ603" s="59"/>
      <c r="FA603" s="59"/>
      <c r="FB603" s="59"/>
      <c r="FC603" s="59"/>
      <c r="FD603" s="59"/>
      <c r="FE603" s="59"/>
      <c r="FF603" s="59"/>
      <c r="FG603" s="59"/>
      <c r="FH603" s="59"/>
      <c r="FI603" s="59"/>
      <c r="FJ603" s="59"/>
      <c r="FK603" s="59"/>
      <c r="FL603" s="59"/>
      <c r="FM603" s="59"/>
      <c r="FN603" s="59"/>
      <c r="FO603" s="59"/>
      <c r="FP603" s="59"/>
      <c r="FQ603" s="59"/>
      <c r="FR603" s="59"/>
      <c r="FS603" s="59"/>
      <c r="FT603" s="59"/>
      <c r="FU603" s="59"/>
      <c r="FV603" s="59"/>
      <c r="FW603" s="59"/>
      <c r="FX603" s="59"/>
      <c r="FY603" s="59"/>
      <c r="FZ603" s="59"/>
      <c r="GA603" s="59"/>
      <c r="GB603" s="59"/>
      <c r="GC603" s="59"/>
      <c r="GD603" s="59"/>
      <c r="GE603" s="59"/>
      <c r="GF603" s="59"/>
      <c r="GG603" s="59"/>
      <c r="GH603" s="59"/>
      <c r="GI603" s="59"/>
      <c r="GJ603" s="59"/>
      <c r="GK603" s="59"/>
      <c r="GL603" s="59"/>
      <c r="GM603" s="59"/>
      <c r="GN603" s="59"/>
      <c r="GO603" s="59"/>
      <c r="GP603" s="59"/>
      <c r="GQ603" s="59"/>
      <c r="GR603" s="59"/>
      <c r="GS603" s="59"/>
      <c r="GT603" s="59"/>
      <c r="GU603" s="59"/>
      <c r="GV603" s="59"/>
      <c r="GW603" s="59"/>
      <c r="GX603" s="59"/>
      <c r="GY603" s="59"/>
      <c r="GZ603" s="59"/>
      <c r="HA603" s="59"/>
      <c r="HB603" s="59"/>
      <c r="HC603" s="59"/>
      <c r="HD603" s="59"/>
      <c r="HE603" s="59"/>
      <c r="HF603" s="59"/>
      <c r="HG603" s="59"/>
      <c r="HH603" s="59"/>
      <c r="HI603" s="59"/>
      <c r="HJ603" s="59"/>
      <c r="HK603" s="59"/>
      <c r="HL603" s="59"/>
      <c r="HM603" s="59"/>
      <c r="HN603" s="59"/>
      <c r="HO603" s="59"/>
      <c r="HP603" s="59"/>
      <c r="HQ603" s="59"/>
      <c r="HR603" s="59"/>
      <c r="HS603" s="59"/>
      <c r="HT603" s="59"/>
      <c r="HU603" s="59"/>
      <c r="HV603" s="59"/>
      <c r="HW603" s="59"/>
      <c r="HX603" s="59"/>
      <c r="HY603" s="59"/>
      <c r="HZ603" s="59"/>
    </row>
    <row r="604" spans="1:234" ht="10.5" customHeight="1">
      <c r="A604" s="467"/>
      <c r="B604" s="468"/>
      <c r="C604" s="294"/>
      <c r="D604" s="286">
        <v>62</v>
      </c>
      <c r="E604" s="97"/>
      <c r="F604" s="87"/>
      <c r="G604" s="87"/>
      <c r="H604" s="87"/>
      <c r="I604" s="87"/>
      <c r="J604" s="100"/>
      <c r="K604" s="89" t="s">
        <v>124</v>
      </c>
      <c r="L604" s="90">
        <v>8</v>
      </c>
      <c r="M604" s="91" t="s">
        <v>97</v>
      </c>
      <c r="N604" s="92">
        <v>17</v>
      </c>
      <c r="O604" s="212" t="s">
        <v>201</v>
      </c>
      <c r="P604" s="222"/>
      <c r="Q604" s="319"/>
      <c r="R604" s="93"/>
      <c r="S604" s="93">
        <v>5</v>
      </c>
      <c r="T604" s="94">
        <v>4</v>
      </c>
      <c r="U604" s="94"/>
      <c r="V604" s="90"/>
      <c r="W604" s="89">
        <v>136</v>
      </c>
      <c r="X604" s="92">
        <v>150</v>
      </c>
      <c r="Y604" s="182"/>
      <c r="Z604" s="184"/>
      <c r="AA604" s="309">
        <v>5.2</v>
      </c>
      <c r="AB604" s="443">
        <v>20</v>
      </c>
      <c r="AC604" s="444">
        <v>42</v>
      </c>
      <c r="AD604" s="444"/>
      <c r="AE604" s="444"/>
      <c r="AF604" s="444"/>
      <c r="AG604" s="444"/>
      <c r="AH604" s="444"/>
      <c r="AI604" s="309"/>
      <c r="AJ604" s="90">
        <v>8</v>
      </c>
      <c r="AK604" s="182"/>
      <c r="AL604" s="184"/>
      <c r="AM604" s="349"/>
      <c r="AN604" s="349"/>
      <c r="AO604" s="306"/>
      <c r="AP604" s="350"/>
      <c r="AQ604" s="490"/>
      <c r="AR604" s="95"/>
      <c r="AS604" s="95"/>
      <c r="AT604" s="95"/>
      <c r="AU604" s="95"/>
      <c r="AV604" s="95"/>
      <c r="AW604" s="95"/>
      <c r="AX604" s="95"/>
      <c r="AY604" s="95"/>
      <c r="AZ604" s="95"/>
      <c r="BA604" s="95"/>
      <c r="BB604" s="95"/>
      <c r="BC604" s="95"/>
      <c r="BD604" s="95"/>
      <c r="BE604" s="95"/>
      <c r="BF604" s="95"/>
      <c r="BG604" s="95"/>
      <c r="BH604" s="95"/>
      <c r="BI604" s="95"/>
      <c r="BJ604" s="95"/>
      <c r="BK604" s="95"/>
      <c r="BL604" s="95"/>
      <c r="BM604" s="95"/>
      <c r="BN604" s="95"/>
      <c r="BO604" s="95"/>
      <c r="BP604" s="95"/>
      <c r="BQ604" s="95"/>
      <c r="BR604" s="95"/>
      <c r="BS604" s="95"/>
      <c r="BT604" s="95"/>
      <c r="BU604" s="95"/>
      <c r="BV604" s="95"/>
      <c r="BW604" s="95"/>
      <c r="BX604" s="95"/>
      <c r="BY604" s="95"/>
      <c r="BZ604" s="95"/>
      <c r="CA604" s="95"/>
      <c r="CB604" s="95"/>
      <c r="CC604" s="95"/>
      <c r="CD604" s="95"/>
      <c r="CE604" s="95"/>
      <c r="CF604" s="95"/>
      <c r="CG604" s="95"/>
      <c r="CH604" s="95"/>
      <c r="CI604" s="95"/>
      <c r="CJ604" s="95"/>
      <c r="CK604" s="95"/>
      <c r="CL604" s="95"/>
      <c r="CM604" s="95"/>
      <c r="CN604" s="95"/>
      <c r="CO604" s="95"/>
      <c r="CP604" s="95"/>
      <c r="CQ604" s="95"/>
      <c r="CR604" s="95"/>
      <c r="CS604" s="95"/>
      <c r="CT604" s="95"/>
      <c r="CU604" s="95"/>
      <c r="CV604" s="95"/>
      <c r="CW604" s="95"/>
      <c r="CX604" s="95"/>
      <c r="CY604" s="95"/>
      <c r="CZ604" s="95"/>
      <c r="DA604" s="95"/>
      <c r="DB604" s="95"/>
      <c r="DC604" s="95"/>
      <c r="DD604" s="95"/>
      <c r="DE604" s="95"/>
      <c r="DF604" s="95"/>
      <c r="DG604" s="95"/>
      <c r="DH604" s="95"/>
      <c r="DI604" s="95"/>
      <c r="DJ604" s="95"/>
      <c r="DK604" s="95"/>
      <c r="DL604" s="95"/>
      <c r="DM604" s="95"/>
      <c r="DN604" s="95"/>
      <c r="DO604" s="95"/>
      <c r="DP604" s="95"/>
      <c r="DQ604" s="95"/>
      <c r="DR604" s="95"/>
      <c r="DS604" s="95"/>
      <c r="DT604" s="95"/>
      <c r="DU604" s="95"/>
      <c r="DV604" s="95"/>
      <c r="DW604" s="95"/>
      <c r="DX604" s="95"/>
      <c r="DY604" s="95"/>
      <c r="DZ604" s="95"/>
      <c r="EA604" s="95"/>
      <c r="EB604" s="95"/>
      <c r="EC604" s="95"/>
      <c r="ED604" s="95"/>
      <c r="EE604" s="95"/>
      <c r="EF604" s="95"/>
      <c r="EG604" s="95"/>
      <c r="EH604" s="95"/>
      <c r="EI604" s="95"/>
      <c r="EJ604" s="95"/>
      <c r="EK604" s="95"/>
      <c r="EL604" s="95"/>
      <c r="EM604" s="95"/>
      <c r="EN604" s="95"/>
      <c r="EO604" s="95"/>
      <c r="EP604" s="95"/>
      <c r="EQ604" s="95"/>
      <c r="ER604" s="95"/>
      <c r="ES604" s="95"/>
      <c r="ET604" s="95"/>
      <c r="EU604" s="95"/>
      <c r="EV604" s="95"/>
      <c r="EW604" s="95"/>
      <c r="EX604" s="95"/>
      <c r="EY604" s="95"/>
      <c r="EZ604" s="95"/>
      <c r="FA604" s="95"/>
      <c r="FB604" s="95"/>
      <c r="FC604" s="95"/>
      <c r="FD604" s="95"/>
      <c r="FE604" s="95"/>
      <c r="FF604" s="95"/>
      <c r="FG604" s="95"/>
      <c r="FH604" s="95"/>
      <c r="FI604" s="95"/>
      <c r="FJ604" s="95"/>
      <c r="FK604" s="95"/>
      <c r="FL604" s="95"/>
      <c r="FM604" s="95"/>
      <c r="FN604" s="95"/>
      <c r="FO604" s="95"/>
      <c r="FP604" s="95"/>
      <c r="FQ604" s="95"/>
      <c r="FR604" s="95"/>
      <c r="FS604" s="95"/>
      <c r="FT604" s="95"/>
      <c r="FU604" s="95"/>
      <c r="FV604" s="95"/>
      <c r="FW604" s="95"/>
      <c r="FX604" s="95"/>
      <c r="FY604" s="95"/>
      <c r="FZ604" s="95"/>
      <c r="GA604" s="95"/>
      <c r="GB604" s="95"/>
      <c r="GC604" s="95"/>
      <c r="GD604" s="95"/>
      <c r="GE604" s="95"/>
      <c r="GF604" s="95"/>
      <c r="GG604" s="95"/>
      <c r="GH604" s="95"/>
      <c r="GI604" s="95"/>
      <c r="GJ604" s="95"/>
      <c r="GK604" s="95"/>
      <c r="GL604" s="95"/>
      <c r="GM604" s="95"/>
      <c r="GN604" s="95"/>
      <c r="GO604" s="95"/>
      <c r="GP604" s="95"/>
      <c r="GQ604" s="95"/>
      <c r="GR604" s="95"/>
      <c r="GS604" s="95"/>
      <c r="GT604" s="95"/>
      <c r="GU604" s="95"/>
      <c r="GV604" s="95"/>
      <c r="GW604" s="95"/>
      <c r="GX604" s="95"/>
      <c r="GY604" s="95"/>
      <c r="GZ604" s="95"/>
      <c r="HA604" s="95"/>
      <c r="HB604" s="95"/>
      <c r="HC604" s="95"/>
      <c r="HD604" s="95"/>
      <c r="HE604" s="95"/>
      <c r="HF604" s="95"/>
      <c r="HG604" s="95"/>
      <c r="HH604" s="95"/>
      <c r="HI604" s="95"/>
      <c r="HJ604" s="95"/>
      <c r="HK604" s="95"/>
      <c r="HL604" s="95"/>
      <c r="HM604" s="95"/>
      <c r="HN604" s="95"/>
      <c r="HO604" s="95"/>
      <c r="HP604" s="95"/>
      <c r="HQ604" s="95"/>
      <c r="HR604" s="95"/>
      <c r="HS604" s="95"/>
      <c r="HT604" s="95"/>
      <c r="HU604" s="95"/>
      <c r="HV604" s="95"/>
      <c r="HW604" s="95"/>
      <c r="HX604" s="95"/>
      <c r="HY604" s="95"/>
      <c r="HZ604" s="95"/>
    </row>
    <row r="605" spans="1:234" s="95" customFormat="1" ht="10.5" customHeight="1">
      <c r="A605" s="463" t="s">
        <v>63</v>
      </c>
      <c r="B605" s="465">
        <f>B603+1</f>
        <v>38920</v>
      </c>
      <c r="C605" s="293">
        <f>SUM(D605:J606)</f>
        <v>144</v>
      </c>
      <c r="D605" s="284">
        <v>31</v>
      </c>
      <c r="E605" s="80"/>
      <c r="F605" s="80"/>
      <c r="G605" s="80"/>
      <c r="H605" s="80"/>
      <c r="I605" s="80"/>
      <c r="J605" s="81"/>
      <c r="K605" s="28" t="s">
        <v>98</v>
      </c>
      <c r="L605" s="30">
        <v>8</v>
      </c>
      <c r="M605" s="82" t="s">
        <v>100</v>
      </c>
      <c r="N605" s="83">
        <v>11</v>
      </c>
      <c r="O605" s="211" t="s">
        <v>207</v>
      </c>
      <c r="P605" s="221"/>
      <c r="Q605" s="318">
        <f>SUM(R605:R606,T605:T606)+SUM(S605:S606)*1.5+SUM(U605:U606)/3+SUM(V605:V606)*0.6</f>
        <v>28</v>
      </c>
      <c r="R605" s="70"/>
      <c r="S605" s="70"/>
      <c r="T605" s="29">
        <v>6</v>
      </c>
      <c r="U605" s="29"/>
      <c r="V605" s="30"/>
      <c r="W605" s="28"/>
      <c r="X605" s="83"/>
      <c r="Y605" s="140"/>
      <c r="Z605" s="185"/>
      <c r="AA605" s="34"/>
      <c r="AB605" s="32">
        <v>31</v>
      </c>
      <c r="AC605" s="33"/>
      <c r="AD605" s="33"/>
      <c r="AE605" s="33"/>
      <c r="AF605" s="33"/>
      <c r="AG605" s="33"/>
      <c r="AH605" s="33"/>
      <c r="AI605" s="34"/>
      <c r="AJ605" s="30"/>
      <c r="AK605" s="140">
        <v>48</v>
      </c>
      <c r="AL605" s="185">
        <v>64</v>
      </c>
      <c r="AM605" s="33">
        <v>57</v>
      </c>
      <c r="AN605" s="33">
        <v>57</v>
      </c>
      <c r="AO605" s="34">
        <f>AN605-AK605</f>
        <v>9</v>
      </c>
      <c r="AP605" s="352"/>
      <c r="AQ605" s="491" t="s">
        <v>631</v>
      </c>
      <c r="AR605" s="59"/>
      <c r="AS605" s="59"/>
      <c r="AT605" s="59"/>
      <c r="AU605" s="59"/>
      <c r="AV605" s="59"/>
      <c r="AW605" s="59"/>
      <c r="AX605" s="59"/>
      <c r="AY605" s="59"/>
      <c r="AZ605" s="59"/>
      <c r="BA605" s="59"/>
      <c r="BB605" s="59"/>
      <c r="BC605" s="59"/>
      <c r="BD605" s="59"/>
      <c r="BE605" s="59"/>
      <c r="BF605" s="59"/>
      <c r="BG605" s="59"/>
      <c r="BH605" s="59"/>
      <c r="BI605" s="59"/>
      <c r="BJ605" s="59"/>
      <c r="BK605" s="59"/>
      <c r="BL605" s="59"/>
      <c r="BM605" s="59"/>
      <c r="BN605" s="59"/>
      <c r="BO605" s="59"/>
      <c r="BP605" s="59"/>
      <c r="BQ605" s="59"/>
      <c r="BR605" s="59"/>
      <c r="BS605" s="59"/>
      <c r="BT605" s="59"/>
      <c r="BU605" s="59"/>
      <c r="BV605" s="59"/>
      <c r="BW605" s="59"/>
      <c r="BX605" s="59"/>
      <c r="BY605" s="59"/>
      <c r="BZ605" s="59"/>
      <c r="CA605" s="59"/>
      <c r="CB605" s="59"/>
      <c r="CC605" s="59"/>
      <c r="CD605" s="59"/>
      <c r="CE605" s="59"/>
      <c r="CF605" s="59"/>
      <c r="CG605" s="59"/>
      <c r="CH605" s="59"/>
      <c r="CI605" s="59"/>
      <c r="CJ605" s="59"/>
      <c r="CK605" s="59"/>
      <c r="CL605" s="59"/>
      <c r="CM605" s="59"/>
      <c r="CN605" s="59"/>
      <c r="CO605" s="59"/>
      <c r="CP605" s="59"/>
      <c r="CQ605" s="59"/>
      <c r="CR605" s="59"/>
      <c r="CS605" s="59"/>
      <c r="CT605" s="59"/>
      <c r="CU605" s="59"/>
      <c r="CV605" s="59"/>
      <c r="CW605" s="59"/>
      <c r="CX605" s="59"/>
      <c r="CY605" s="59"/>
      <c r="CZ605" s="59"/>
      <c r="DA605" s="59"/>
      <c r="DB605" s="59"/>
      <c r="DC605" s="59"/>
      <c r="DD605" s="59"/>
      <c r="DE605" s="59"/>
      <c r="DF605" s="59"/>
      <c r="DG605" s="59"/>
      <c r="DH605" s="59"/>
      <c r="DI605" s="59"/>
      <c r="DJ605" s="59"/>
      <c r="DK605" s="59"/>
      <c r="DL605" s="59"/>
      <c r="DM605" s="59"/>
      <c r="DN605" s="59"/>
      <c r="DO605" s="59"/>
      <c r="DP605" s="59"/>
      <c r="DQ605" s="59"/>
      <c r="DR605" s="59"/>
      <c r="DS605" s="59"/>
      <c r="DT605" s="59"/>
      <c r="DU605" s="59"/>
      <c r="DV605" s="59"/>
      <c r="DW605" s="59"/>
      <c r="DX605" s="59"/>
      <c r="DY605" s="59"/>
      <c r="DZ605" s="59"/>
      <c r="EA605" s="59"/>
      <c r="EB605" s="59"/>
      <c r="EC605" s="59"/>
      <c r="ED605" s="59"/>
      <c r="EE605" s="59"/>
      <c r="EF605" s="59"/>
      <c r="EG605" s="59"/>
      <c r="EH605" s="59"/>
      <c r="EI605" s="59"/>
      <c r="EJ605" s="59"/>
      <c r="EK605" s="59"/>
      <c r="EL605" s="59"/>
      <c r="EM605" s="59"/>
      <c r="EN605" s="59"/>
      <c r="EO605" s="59"/>
      <c r="EP605" s="59"/>
      <c r="EQ605" s="59"/>
      <c r="ER605" s="59"/>
      <c r="ES605" s="59"/>
      <c r="ET605" s="59"/>
      <c r="EU605" s="59"/>
      <c r="EV605" s="59"/>
      <c r="EW605" s="59"/>
      <c r="EX605" s="59"/>
      <c r="EY605" s="59"/>
      <c r="EZ605" s="59"/>
      <c r="FA605" s="59"/>
      <c r="FB605" s="59"/>
      <c r="FC605" s="59"/>
      <c r="FD605" s="59"/>
      <c r="FE605" s="59"/>
      <c r="FF605" s="59"/>
      <c r="FG605" s="59"/>
      <c r="FH605" s="59"/>
      <c r="FI605" s="59"/>
      <c r="FJ605" s="59"/>
      <c r="FK605" s="59"/>
      <c r="FL605" s="59"/>
      <c r="FM605" s="59"/>
      <c r="FN605" s="59"/>
      <c r="FO605" s="59"/>
      <c r="FP605" s="59"/>
      <c r="FQ605" s="59"/>
      <c r="FR605" s="59"/>
      <c r="FS605" s="59"/>
      <c r="FT605" s="59"/>
      <c r="FU605" s="59"/>
      <c r="FV605" s="59"/>
      <c r="FW605" s="59"/>
      <c r="FX605" s="59"/>
      <c r="FY605" s="59"/>
      <c r="FZ605" s="59"/>
      <c r="GA605" s="59"/>
      <c r="GB605" s="59"/>
      <c r="GC605" s="59"/>
      <c r="GD605" s="59"/>
      <c r="GE605" s="59"/>
      <c r="GF605" s="59"/>
      <c r="GG605" s="59"/>
      <c r="GH605" s="59"/>
      <c r="GI605" s="59"/>
      <c r="GJ605" s="59"/>
      <c r="GK605" s="59"/>
      <c r="GL605" s="59"/>
      <c r="GM605" s="59"/>
      <c r="GN605" s="59"/>
      <c r="GO605" s="59"/>
      <c r="GP605" s="59"/>
      <c r="GQ605" s="59"/>
      <c r="GR605" s="59"/>
      <c r="GS605" s="59"/>
      <c r="GT605" s="59"/>
      <c r="GU605" s="59"/>
      <c r="GV605" s="59"/>
      <c r="GW605" s="59"/>
      <c r="GX605" s="59"/>
      <c r="GY605" s="59"/>
      <c r="GZ605" s="59"/>
      <c r="HA605" s="59"/>
      <c r="HB605" s="59"/>
      <c r="HC605" s="59"/>
      <c r="HD605" s="59"/>
      <c r="HE605" s="59"/>
      <c r="HF605" s="59"/>
      <c r="HG605" s="59"/>
      <c r="HH605" s="59"/>
      <c r="HI605" s="59"/>
      <c r="HJ605" s="59"/>
      <c r="HK605" s="59"/>
      <c r="HL605" s="59"/>
      <c r="HM605" s="59"/>
      <c r="HN605" s="59"/>
      <c r="HO605" s="59"/>
      <c r="HP605" s="59"/>
      <c r="HQ605" s="59"/>
      <c r="HR605" s="59"/>
      <c r="HS605" s="59"/>
      <c r="HT605" s="59"/>
      <c r="HU605" s="59"/>
      <c r="HV605" s="59"/>
      <c r="HW605" s="59"/>
      <c r="HX605" s="59"/>
      <c r="HY605" s="59"/>
      <c r="HZ605" s="59"/>
    </row>
    <row r="606" spans="1:234" ht="10.5" customHeight="1">
      <c r="A606" s="467"/>
      <c r="B606" s="468"/>
      <c r="C606" s="294"/>
      <c r="D606" s="283">
        <v>81</v>
      </c>
      <c r="E606" s="87">
        <v>26</v>
      </c>
      <c r="F606" s="87">
        <v>6</v>
      </c>
      <c r="G606" s="87"/>
      <c r="H606" s="87"/>
      <c r="I606" s="87"/>
      <c r="J606" s="88"/>
      <c r="K606" s="89" t="s">
        <v>124</v>
      </c>
      <c r="L606" s="90">
        <v>8</v>
      </c>
      <c r="M606" s="91" t="s">
        <v>97</v>
      </c>
      <c r="N606" s="92">
        <v>17</v>
      </c>
      <c r="O606" s="212" t="s">
        <v>632</v>
      </c>
      <c r="P606" s="222"/>
      <c r="Q606" s="319"/>
      <c r="R606" s="93"/>
      <c r="S606" s="93">
        <v>8</v>
      </c>
      <c r="T606" s="94">
        <v>10</v>
      </c>
      <c r="U606" s="94"/>
      <c r="V606" s="90"/>
      <c r="W606" s="89">
        <v>147</v>
      </c>
      <c r="X606" s="92"/>
      <c r="Y606" s="182"/>
      <c r="Z606" s="184"/>
      <c r="AA606" s="306">
        <v>7.9</v>
      </c>
      <c r="AB606" s="442">
        <v>48</v>
      </c>
      <c r="AC606" s="349">
        <v>65</v>
      </c>
      <c r="AD606" s="349"/>
      <c r="AE606" s="349"/>
      <c r="AF606" s="349"/>
      <c r="AG606" s="349"/>
      <c r="AH606" s="349"/>
      <c r="AI606" s="306"/>
      <c r="AJ606" s="90">
        <v>8</v>
      </c>
      <c r="AK606" s="183"/>
      <c r="AL606" s="184"/>
      <c r="AM606" s="349"/>
      <c r="AN606" s="349"/>
      <c r="AO606" s="306"/>
      <c r="AP606" s="350"/>
      <c r="AQ606" s="490"/>
      <c r="AR606" s="95"/>
      <c r="AS606" s="95"/>
      <c r="AT606" s="95"/>
      <c r="AU606" s="95"/>
      <c r="AV606" s="95"/>
      <c r="AW606" s="95"/>
      <c r="AX606" s="95"/>
      <c r="AY606" s="95"/>
      <c r="AZ606" s="95"/>
      <c r="BA606" s="95"/>
      <c r="BB606" s="95"/>
      <c r="BC606" s="95"/>
      <c r="BD606" s="95"/>
      <c r="BE606" s="95"/>
      <c r="BF606" s="95"/>
      <c r="BG606" s="95"/>
      <c r="BH606" s="95"/>
      <c r="BI606" s="95"/>
      <c r="BJ606" s="95"/>
      <c r="BK606" s="95"/>
      <c r="BL606" s="95"/>
      <c r="BM606" s="95"/>
      <c r="BN606" s="95"/>
      <c r="BO606" s="95"/>
      <c r="BP606" s="95"/>
      <c r="BQ606" s="95"/>
      <c r="BR606" s="95"/>
      <c r="BS606" s="95"/>
      <c r="BT606" s="95"/>
      <c r="BU606" s="95"/>
      <c r="BV606" s="95"/>
      <c r="BW606" s="95"/>
      <c r="BX606" s="95"/>
      <c r="BY606" s="95"/>
      <c r="BZ606" s="95"/>
      <c r="CA606" s="95"/>
      <c r="CB606" s="95"/>
      <c r="CC606" s="95"/>
      <c r="CD606" s="95"/>
      <c r="CE606" s="95"/>
      <c r="CF606" s="95"/>
      <c r="CG606" s="95"/>
      <c r="CH606" s="95"/>
      <c r="CI606" s="95"/>
      <c r="CJ606" s="95"/>
      <c r="CK606" s="95"/>
      <c r="CL606" s="95"/>
      <c r="CM606" s="95"/>
      <c r="CN606" s="95"/>
      <c r="CO606" s="95"/>
      <c r="CP606" s="95"/>
      <c r="CQ606" s="95"/>
      <c r="CR606" s="95"/>
      <c r="CS606" s="95"/>
      <c r="CT606" s="95"/>
      <c r="CU606" s="95"/>
      <c r="CV606" s="95"/>
      <c r="CW606" s="95"/>
      <c r="CX606" s="95"/>
      <c r="CY606" s="95"/>
      <c r="CZ606" s="95"/>
      <c r="DA606" s="95"/>
      <c r="DB606" s="95"/>
      <c r="DC606" s="95"/>
      <c r="DD606" s="95"/>
      <c r="DE606" s="95"/>
      <c r="DF606" s="95"/>
      <c r="DG606" s="95"/>
      <c r="DH606" s="95"/>
      <c r="DI606" s="95"/>
      <c r="DJ606" s="95"/>
      <c r="DK606" s="95"/>
      <c r="DL606" s="95"/>
      <c r="DM606" s="95"/>
      <c r="DN606" s="95"/>
      <c r="DO606" s="95"/>
      <c r="DP606" s="95"/>
      <c r="DQ606" s="95"/>
      <c r="DR606" s="95"/>
      <c r="DS606" s="95"/>
      <c r="DT606" s="95"/>
      <c r="DU606" s="95"/>
      <c r="DV606" s="95"/>
      <c r="DW606" s="95"/>
      <c r="DX606" s="95"/>
      <c r="DY606" s="95"/>
      <c r="DZ606" s="95"/>
      <c r="EA606" s="95"/>
      <c r="EB606" s="95"/>
      <c r="EC606" s="95"/>
      <c r="ED606" s="95"/>
      <c r="EE606" s="95"/>
      <c r="EF606" s="95"/>
      <c r="EG606" s="95"/>
      <c r="EH606" s="95"/>
      <c r="EI606" s="95"/>
      <c r="EJ606" s="95"/>
      <c r="EK606" s="95"/>
      <c r="EL606" s="95"/>
      <c r="EM606" s="95"/>
      <c r="EN606" s="95"/>
      <c r="EO606" s="95"/>
      <c r="EP606" s="95"/>
      <c r="EQ606" s="95"/>
      <c r="ER606" s="95"/>
      <c r="ES606" s="95"/>
      <c r="ET606" s="95"/>
      <c r="EU606" s="95"/>
      <c r="EV606" s="95"/>
      <c r="EW606" s="95"/>
      <c r="EX606" s="95"/>
      <c r="EY606" s="95"/>
      <c r="EZ606" s="95"/>
      <c r="FA606" s="95"/>
      <c r="FB606" s="95"/>
      <c r="FC606" s="95"/>
      <c r="FD606" s="95"/>
      <c r="FE606" s="95"/>
      <c r="FF606" s="95"/>
      <c r="FG606" s="95"/>
      <c r="FH606" s="95"/>
      <c r="FI606" s="95"/>
      <c r="FJ606" s="95"/>
      <c r="FK606" s="95"/>
      <c r="FL606" s="95"/>
      <c r="FM606" s="95"/>
      <c r="FN606" s="95"/>
      <c r="FO606" s="95"/>
      <c r="FP606" s="95"/>
      <c r="FQ606" s="95"/>
      <c r="FR606" s="95"/>
      <c r="FS606" s="95"/>
      <c r="FT606" s="95"/>
      <c r="FU606" s="95"/>
      <c r="FV606" s="95"/>
      <c r="FW606" s="95"/>
      <c r="FX606" s="95"/>
      <c r="FY606" s="95"/>
      <c r="FZ606" s="95"/>
      <c r="GA606" s="95"/>
      <c r="GB606" s="95"/>
      <c r="GC606" s="95"/>
      <c r="GD606" s="95"/>
      <c r="GE606" s="95"/>
      <c r="GF606" s="95"/>
      <c r="GG606" s="95"/>
      <c r="GH606" s="95"/>
      <c r="GI606" s="95"/>
      <c r="GJ606" s="95"/>
      <c r="GK606" s="95"/>
      <c r="GL606" s="95"/>
      <c r="GM606" s="95"/>
      <c r="GN606" s="95"/>
      <c r="GO606" s="95"/>
      <c r="GP606" s="95"/>
      <c r="GQ606" s="95"/>
      <c r="GR606" s="95"/>
      <c r="GS606" s="95"/>
      <c r="GT606" s="95"/>
      <c r="GU606" s="95"/>
      <c r="GV606" s="95"/>
      <c r="GW606" s="95"/>
      <c r="GX606" s="95"/>
      <c r="GY606" s="95"/>
      <c r="GZ606" s="95"/>
      <c r="HA606" s="95"/>
      <c r="HB606" s="95"/>
      <c r="HC606" s="95"/>
      <c r="HD606" s="95"/>
      <c r="HE606" s="95"/>
      <c r="HF606" s="95"/>
      <c r="HG606" s="95"/>
      <c r="HH606" s="95"/>
      <c r="HI606" s="95"/>
      <c r="HJ606" s="95"/>
      <c r="HK606" s="95"/>
      <c r="HL606" s="95"/>
      <c r="HM606" s="95"/>
      <c r="HN606" s="95"/>
      <c r="HO606" s="95"/>
      <c r="HP606" s="95"/>
      <c r="HQ606" s="95"/>
      <c r="HR606" s="95"/>
      <c r="HS606" s="95"/>
      <c r="HT606" s="95"/>
      <c r="HU606" s="95"/>
      <c r="HV606" s="95"/>
      <c r="HW606" s="95"/>
      <c r="HX606" s="95"/>
      <c r="HY606" s="95"/>
      <c r="HZ606" s="95"/>
    </row>
    <row r="607" spans="1:234" s="95" customFormat="1" ht="10.5" customHeight="1">
      <c r="A607" s="463" t="s">
        <v>64</v>
      </c>
      <c r="B607" s="465">
        <f>B605+1</f>
        <v>38921</v>
      </c>
      <c r="C607" s="293">
        <f>SUM(D607:J608)</f>
        <v>122</v>
      </c>
      <c r="D607" s="285">
        <v>122</v>
      </c>
      <c r="E607" s="96"/>
      <c r="F607" s="80"/>
      <c r="G607" s="80"/>
      <c r="H607" s="80"/>
      <c r="I607" s="80"/>
      <c r="J607" s="98"/>
      <c r="K607" s="28" t="s">
        <v>98</v>
      </c>
      <c r="L607" s="99">
        <v>8</v>
      </c>
      <c r="M607" s="82" t="s">
        <v>100</v>
      </c>
      <c r="N607" s="83">
        <v>11</v>
      </c>
      <c r="O607" s="213" t="s">
        <v>29</v>
      </c>
      <c r="P607" s="221"/>
      <c r="Q607" s="320">
        <f>SUM(R607:R608,T607:T608)+SUM(S607:S608)*1.5+SUM(U607:U608)/3+SUM(V607:V608)*0.6</f>
        <v>24</v>
      </c>
      <c r="R607" s="70"/>
      <c r="S607" s="70"/>
      <c r="T607" s="29">
        <v>24</v>
      </c>
      <c r="U607" s="29"/>
      <c r="V607" s="30"/>
      <c r="W607" s="28">
        <v>124</v>
      </c>
      <c r="X607" s="83"/>
      <c r="Y607" s="140"/>
      <c r="Z607" s="185"/>
      <c r="AA607" s="34"/>
      <c r="AB607" s="32">
        <v>122</v>
      </c>
      <c r="AC607" s="33"/>
      <c r="AD607" s="33"/>
      <c r="AE607" s="33"/>
      <c r="AF607" s="33"/>
      <c r="AG607" s="33"/>
      <c r="AH607" s="33"/>
      <c r="AI607" s="34"/>
      <c r="AJ607" s="30"/>
      <c r="AK607" s="140">
        <v>49</v>
      </c>
      <c r="AL607" s="185">
        <v>68</v>
      </c>
      <c r="AM607" s="33">
        <v>67</v>
      </c>
      <c r="AN607" s="351">
        <v>64</v>
      </c>
      <c r="AO607" s="34">
        <f>AN607-AK607</f>
        <v>15</v>
      </c>
      <c r="AP607" s="352"/>
      <c r="AQ607" s="491" t="s">
        <v>391</v>
      </c>
      <c r="AR607" s="59"/>
      <c r="AS607" s="59"/>
      <c r="AT607" s="59"/>
      <c r="AU607" s="59"/>
      <c r="AV607" s="59"/>
      <c r="AW607" s="59"/>
      <c r="AX607" s="59"/>
      <c r="AY607" s="59"/>
      <c r="AZ607" s="59"/>
      <c r="BA607" s="59"/>
      <c r="BB607" s="59"/>
      <c r="BC607" s="59"/>
      <c r="BD607" s="59"/>
      <c r="BE607" s="59"/>
      <c r="BF607" s="59"/>
      <c r="BG607" s="59"/>
      <c r="BH607" s="59"/>
      <c r="BI607" s="59"/>
      <c r="BJ607" s="59"/>
      <c r="BK607" s="59"/>
      <c r="BL607" s="59"/>
      <c r="BM607" s="59"/>
      <c r="BN607" s="59"/>
      <c r="BO607" s="59"/>
      <c r="BP607" s="59"/>
      <c r="BQ607" s="59"/>
      <c r="BR607" s="59"/>
      <c r="BS607" s="59"/>
      <c r="BT607" s="59"/>
      <c r="BU607" s="59"/>
      <c r="BV607" s="59"/>
      <c r="BW607" s="59"/>
      <c r="BX607" s="59"/>
      <c r="BY607" s="59"/>
      <c r="BZ607" s="59"/>
      <c r="CA607" s="59"/>
      <c r="CB607" s="59"/>
      <c r="CC607" s="59"/>
      <c r="CD607" s="59"/>
      <c r="CE607" s="59"/>
      <c r="CF607" s="59"/>
      <c r="CG607" s="59"/>
      <c r="CH607" s="59"/>
      <c r="CI607" s="59"/>
      <c r="CJ607" s="59"/>
      <c r="CK607" s="59"/>
      <c r="CL607" s="59"/>
      <c r="CM607" s="59"/>
      <c r="CN607" s="59"/>
      <c r="CO607" s="59"/>
      <c r="CP607" s="59"/>
      <c r="CQ607" s="59"/>
      <c r="CR607" s="59"/>
      <c r="CS607" s="59"/>
      <c r="CT607" s="59"/>
      <c r="CU607" s="59"/>
      <c r="CV607" s="59"/>
      <c r="CW607" s="59"/>
      <c r="CX607" s="59"/>
      <c r="CY607" s="59"/>
      <c r="CZ607" s="59"/>
      <c r="DA607" s="59"/>
      <c r="DB607" s="59"/>
      <c r="DC607" s="59"/>
      <c r="DD607" s="59"/>
      <c r="DE607" s="59"/>
      <c r="DF607" s="59"/>
      <c r="DG607" s="59"/>
      <c r="DH607" s="59"/>
      <c r="DI607" s="59"/>
      <c r="DJ607" s="59"/>
      <c r="DK607" s="59"/>
      <c r="DL607" s="59"/>
      <c r="DM607" s="59"/>
      <c r="DN607" s="59"/>
      <c r="DO607" s="59"/>
      <c r="DP607" s="59"/>
      <c r="DQ607" s="59"/>
      <c r="DR607" s="59"/>
      <c r="DS607" s="59"/>
      <c r="DT607" s="59"/>
      <c r="DU607" s="59"/>
      <c r="DV607" s="59"/>
      <c r="DW607" s="59"/>
      <c r="DX607" s="59"/>
      <c r="DY607" s="59"/>
      <c r="DZ607" s="59"/>
      <c r="EA607" s="59"/>
      <c r="EB607" s="59"/>
      <c r="EC607" s="59"/>
      <c r="ED607" s="59"/>
      <c r="EE607" s="59"/>
      <c r="EF607" s="59"/>
      <c r="EG607" s="59"/>
      <c r="EH607" s="59"/>
      <c r="EI607" s="59"/>
      <c r="EJ607" s="59"/>
      <c r="EK607" s="59"/>
      <c r="EL607" s="59"/>
      <c r="EM607" s="59"/>
      <c r="EN607" s="59"/>
      <c r="EO607" s="59"/>
      <c r="EP607" s="59"/>
      <c r="EQ607" s="59"/>
      <c r="ER607" s="59"/>
      <c r="ES607" s="59"/>
      <c r="ET607" s="59"/>
      <c r="EU607" s="59"/>
      <c r="EV607" s="59"/>
      <c r="EW607" s="59"/>
      <c r="EX607" s="59"/>
      <c r="EY607" s="59"/>
      <c r="EZ607" s="59"/>
      <c r="FA607" s="59"/>
      <c r="FB607" s="59"/>
      <c r="FC607" s="59"/>
      <c r="FD607" s="59"/>
      <c r="FE607" s="59"/>
      <c r="FF607" s="59"/>
      <c r="FG607" s="59"/>
      <c r="FH607" s="59"/>
      <c r="FI607" s="59"/>
      <c r="FJ607" s="59"/>
      <c r="FK607" s="59"/>
      <c r="FL607" s="59"/>
      <c r="FM607" s="59"/>
      <c r="FN607" s="59"/>
      <c r="FO607" s="59"/>
      <c r="FP607" s="59"/>
      <c r="FQ607" s="59"/>
      <c r="FR607" s="59"/>
      <c r="FS607" s="59"/>
      <c r="FT607" s="59"/>
      <c r="FU607" s="59"/>
      <c r="FV607" s="59"/>
      <c r="FW607" s="59"/>
      <c r="FX607" s="59"/>
      <c r="FY607" s="59"/>
      <c r="FZ607" s="59"/>
      <c r="GA607" s="59"/>
      <c r="GB607" s="59"/>
      <c r="GC607" s="59"/>
      <c r="GD607" s="59"/>
      <c r="GE607" s="59"/>
      <c r="GF607" s="59"/>
      <c r="GG607" s="59"/>
      <c r="GH607" s="59"/>
      <c r="GI607" s="59"/>
      <c r="GJ607" s="59"/>
      <c r="GK607" s="59"/>
      <c r="GL607" s="59"/>
      <c r="GM607" s="59"/>
      <c r="GN607" s="59"/>
      <c r="GO607" s="59"/>
      <c r="GP607" s="59"/>
      <c r="GQ607" s="59"/>
      <c r="GR607" s="59"/>
      <c r="GS607" s="59"/>
      <c r="GT607" s="59"/>
      <c r="GU607" s="59"/>
      <c r="GV607" s="59"/>
      <c r="GW607" s="59"/>
      <c r="GX607" s="59"/>
      <c r="GY607" s="59"/>
      <c r="GZ607" s="59"/>
      <c r="HA607" s="59"/>
      <c r="HB607" s="59"/>
      <c r="HC607" s="59"/>
      <c r="HD607" s="59"/>
      <c r="HE607" s="59"/>
      <c r="HF607" s="59"/>
      <c r="HG607" s="59"/>
      <c r="HH607" s="59"/>
      <c r="HI607" s="59"/>
      <c r="HJ607" s="59"/>
      <c r="HK607" s="59"/>
      <c r="HL607" s="59"/>
      <c r="HM607" s="59"/>
      <c r="HN607" s="59"/>
      <c r="HO607" s="59"/>
      <c r="HP607" s="59"/>
      <c r="HQ607" s="59"/>
      <c r="HR607" s="59"/>
      <c r="HS607" s="59"/>
      <c r="HT607" s="59"/>
      <c r="HU607" s="59"/>
      <c r="HV607" s="59"/>
      <c r="HW607" s="59"/>
      <c r="HX607" s="59"/>
      <c r="HY607" s="59"/>
      <c r="HZ607" s="59"/>
    </row>
    <row r="608" spans="1:43" ht="10.5" customHeight="1" thickBot="1">
      <c r="A608" s="464"/>
      <c r="B608" s="466"/>
      <c r="C608" s="296"/>
      <c r="D608" s="285"/>
      <c r="E608" s="96"/>
      <c r="J608" s="98"/>
      <c r="L608" s="99"/>
      <c r="Q608" s="318"/>
      <c r="AJ608" s="30">
        <v>8</v>
      </c>
      <c r="AQ608" s="492"/>
    </row>
    <row r="609" spans="1:234" ht="10.5" customHeight="1" thickBot="1">
      <c r="A609" s="471">
        <f>IF(A593=52,1,A593+1)</f>
        <v>29</v>
      </c>
      <c r="B609" s="472"/>
      <c r="C609" s="299">
        <f>(C610/60-ROUNDDOWN(C610/60,0))/100*60+ROUNDDOWN(C610/60,0)</f>
        <v>16.07</v>
      </c>
      <c r="D609" s="300">
        <f>(D610/60-ROUNDDOWN(D610/60,0))/100*60+ROUNDDOWN(D610/60,0)</f>
        <v>14.27</v>
      </c>
      <c r="E609" s="301">
        <f aca="true" t="shared" si="187" ref="E609:J609">(E610/60-ROUNDDOWN(E610/60,0))/100*60+ROUNDDOWN(E610/60,0)</f>
        <v>0.48</v>
      </c>
      <c r="F609" s="301">
        <f t="shared" si="187"/>
        <v>0.24</v>
      </c>
      <c r="G609" s="301">
        <f t="shared" si="187"/>
        <v>0.01</v>
      </c>
      <c r="H609" s="301">
        <f t="shared" si="187"/>
        <v>0.03</v>
      </c>
      <c r="I609" s="301">
        <f t="shared" si="187"/>
        <v>0.24</v>
      </c>
      <c r="J609" s="301">
        <f t="shared" si="187"/>
        <v>0</v>
      </c>
      <c r="K609" s="226"/>
      <c r="L609" s="227">
        <f>2*COUNTA(L595:L608)-COUNT(L595:L608)</f>
        <v>12</v>
      </c>
      <c r="M609" s="228"/>
      <c r="N609" s="229"/>
      <c r="O609" s="475"/>
      <c r="P609" s="476"/>
      <c r="Q609" s="321">
        <f aca="true" t="shared" si="188" ref="Q609:V609">SUM(Q595:Q608)</f>
        <v>172.66666666666669</v>
      </c>
      <c r="R609" s="230">
        <f t="shared" si="188"/>
        <v>0</v>
      </c>
      <c r="S609" s="230">
        <f t="shared" si="188"/>
        <v>30</v>
      </c>
      <c r="T609" s="230">
        <f t="shared" si="188"/>
        <v>101</v>
      </c>
      <c r="U609" s="230">
        <f t="shared" si="188"/>
        <v>80</v>
      </c>
      <c r="V609" s="230">
        <f t="shared" si="188"/>
        <v>0</v>
      </c>
      <c r="W609" s="226"/>
      <c r="X609" s="229"/>
      <c r="Y609" s="231"/>
      <c r="Z609" s="312">
        <f>COUNT(Z595:Z608)</f>
        <v>0</v>
      </c>
      <c r="AA609" s="313">
        <f>COUNT(AA595:AA608)</f>
        <v>4</v>
      </c>
      <c r="AB609" s="300">
        <f aca="true" t="shared" si="189" ref="AB609:AI609">(AB610/60-ROUNDDOWN(AB610/60,0))/100*60+ROUNDDOWN(AB610/60,0)</f>
        <v>8.4</v>
      </c>
      <c r="AC609" s="300">
        <f t="shared" si="189"/>
        <v>3.55</v>
      </c>
      <c r="AD609" s="300">
        <f t="shared" si="189"/>
        <v>0</v>
      </c>
      <c r="AE609" s="300">
        <f t="shared" si="189"/>
        <v>0</v>
      </c>
      <c r="AF609" s="300">
        <f t="shared" si="189"/>
        <v>3.2</v>
      </c>
      <c r="AG609" s="300">
        <f t="shared" si="189"/>
        <v>0</v>
      </c>
      <c r="AH609" s="300">
        <f t="shared" si="189"/>
        <v>0.12</v>
      </c>
      <c r="AI609" s="448">
        <f t="shared" si="189"/>
        <v>0</v>
      </c>
      <c r="AJ609" s="317">
        <f>IF(COUNT(AJ595:AJ608)=0,0,SUM(AJ595:AJ608)/COUNTA(AK597:AK608,AK611:AK612))</f>
        <v>7.714285714285714</v>
      </c>
      <c r="AK609" s="231">
        <f>IF(COUNT(AK595:AK608)=0,"",AVERAGE(AK595:AK608))</f>
        <v>48.142857142857146</v>
      </c>
      <c r="AL609" s="231">
        <f>IF(COUNT(AL595:AL608)=0,"",AVERAGE(AL595:AL608))</f>
        <v>66</v>
      </c>
      <c r="AM609" s="231">
        <f>IF(COUNT(AM595:AM608)=0,"",AVERAGE(AM595:AM608))</f>
        <v>61.57142857142857</v>
      </c>
      <c r="AN609" s="231">
        <f>IF(COUNT(AN595:AN608)=0,"",AVERAGE(AN595:AN608))</f>
        <v>61.285714285714285</v>
      </c>
      <c r="AO609" s="231">
        <f>IF(COUNT(AO595:AO608)=0,"",AVERAGE(AO595:AO608))</f>
        <v>13.142857142857142</v>
      </c>
      <c r="AP609" s="342">
        <f>SUM(AP595:AP608)</f>
        <v>2</v>
      </c>
      <c r="AQ609" s="367"/>
      <c r="AR609" s="232"/>
      <c r="AS609" s="232"/>
      <c r="AT609" s="232"/>
      <c r="AU609" s="232"/>
      <c r="AV609" s="232"/>
      <c r="AW609" s="232"/>
      <c r="AX609" s="232"/>
      <c r="AY609" s="232"/>
      <c r="AZ609" s="232"/>
      <c r="BA609" s="232"/>
      <c r="BB609" s="232"/>
      <c r="BC609" s="232"/>
      <c r="BD609" s="232"/>
      <c r="BE609" s="232"/>
      <c r="BF609" s="232"/>
      <c r="BG609" s="232"/>
      <c r="BH609" s="232"/>
      <c r="BI609" s="232"/>
      <c r="BJ609" s="232"/>
      <c r="BK609" s="232"/>
      <c r="BL609" s="232"/>
      <c r="BM609" s="232"/>
      <c r="BN609" s="232"/>
      <c r="BO609" s="232"/>
      <c r="BP609" s="232"/>
      <c r="BQ609" s="232"/>
      <c r="BR609" s="232"/>
      <c r="BS609" s="232"/>
      <c r="BT609" s="232"/>
      <c r="BU609" s="232"/>
      <c r="BV609" s="232"/>
      <c r="BW609" s="232"/>
      <c r="BX609" s="232"/>
      <c r="BY609" s="232"/>
      <c r="BZ609" s="232"/>
      <c r="CA609" s="232"/>
      <c r="CB609" s="232"/>
      <c r="CC609" s="232"/>
      <c r="CD609" s="232"/>
      <c r="CE609" s="232"/>
      <c r="CF609" s="232"/>
      <c r="CG609" s="232"/>
      <c r="CH609" s="232"/>
      <c r="CI609" s="232"/>
      <c r="CJ609" s="232"/>
      <c r="CK609" s="232"/>
      <c r="CL609" s="232"/>
      <c r="CM609" s="232"/>
      <c r="CN609" s="232"/>
      <c r="CO609" s="232"/>
      <c r="CP609" s="232"/>
      <c r="CQ609" s="232"/>
      <c r="CR609" s="232"/>
      <c r="CS609" s="232"/>
      <c r="CT609" s="232"/>
      <c r="CU609" s="232"/>
      <c r="CV609" s="232"/>
      <c r="CW609" s="232"/>
      <c r="CX609" s="232"/>
      <c r="CY609" s="232"/>
      <c r="CZ609" s="232"/>
      <c r="DA609" s="232"/>
      <c r="DB609" s="232"/>
      <c r="DC609" s="232"/>
      <c r="DD609" s="232"/>
      <c r="DE609" s="232"/>
      <c r="DF609" s="232"/>
      <c r="DG609" s="232"/>
      <c r="DH609" s="232"/>
      <c r="DI609" s="232"/>
      <c r="DJ609" s="232"/>
      <c r="DK609" s="232"/>
      <c r="DL609" s="232"/>
      <c r="DM609" s="232"/>
      <c r="DN609" s="232"/>
      <c r="DO609" s="232"/>
      <c r="DP609" s="232"/>
      <c r="DQ609" s="232"/>
      <c r="DR609" s="232"/>
      <c r="DS609" s="232"/>
      <c r="DT609" s="232"/>
      <c r="DU609" s="232"/>
      <c r="DV609" s="232"/>
      <c r="DW609" s="232"/>
      <c r="DX609" s="232"/>
      <c r="DY609" s="232"/>
      <c r="DZ609" s="232"/>
      <c r="EA609" s="232"/>
      <c r="EB609" s="232"/>
      <c r="EC609" s="232"/>
      <c r="ED609" s="232"/>
      <c r="EE609" s="232"/>
      <c r="EF609" s="232"/>
      <c r="EG609" s="232"/>
      <c r="EH609" s="232"/>
      <c r="EI609" s="232"/>
      <c r="EJ609" s="232"/>
      <c r="EK609" s="232"/>
      <c r="EL609" s="232"/>
      <c r="EM609" s="232"/>
      <c r="EN609" s="232"/>
      <c r="EO609" s="232"/>
      <c r="EP609" s="232"/>
      <c r="EQ609" s="232"/>
      <c r="ER609" s="232"/>
      <c r="ES609" s="232"/>
      <c r="ET609" s="232"/>
      <c r="EU609" s="232"/>
      <c r="EV609" s="232"/>
      <c r="EW609" s="232"/>
      <c r="EX609" s="232"/>
      <c r="EY609" s="232"/>
      <c r="EZ609" s="232"/>
      <c r="FA609" s="232"/>
      <c r="FB609" s="232"/>
      <c r="FC609" s="232"/>
      <c r="FD609" s="232"/>
      <c r="FE609" s="232"/>
      <c r="FF609" s="232"/>
      <c r="FG609" s="232"/>
      <c r="FH609" s="232"/>
      <c r="FI609" s="232"/>
      <c r="FJ609" s="232"/>
      <c r="FK609" s="232"/>
      <c r="FL609" s="232"/>
      <c r="FM609" s="232"/>
      <c r="FN609" s="232"/>
      <c r="FO609" s="232"/>
      <c r="FP609" s="232"/>
      <c r="FQ609" s="232"/>
      <c r="FR609" s="232"/>
      <c r="FS609" s="232"/>
      <c r="FT609" s="232"/>
      <c r="FU609" s="232"/>
      <c r="FV609" s="232"/>
      <c r="FW609" s="232"/>
      <c r="FX609" s="232"/>
      <c r="FY609" s="232"/>
      <c r="FZ609" s="232"/>
      <c r="GA609" s="232"/>
      <c r="GB609" s="232"/>
      <c r="GC609" s="232"/>
      <c r="GD609" s="232"/>
      <c r="GE609" s="232"/>
      <c r="GF609" s="232"/>
      <c r="GG609" s="232"/>
      <c r="GH609" s="232"/>
      <c r="GI609" s="232"/>
      <c r="GJ609" s="232"/>
      <c r="GK609" s="232"/>
      <c r="GL609" s="232"/>
      <c r="GM609" s="232"/>
      <c r="GN609" s="232"/>
      <c r="GO609" s="232"/>
      <c r="GP609" s="232"/>
      <c r="GQ609" s="232"/>
      <c r="GR609" s="232"/>
      <c r="GS609" s="232"/>
      <c r="GT609" s="232"/>
      <c r="GU609" s="232"/>
      <c r="GV609" s="232"/>
      <c r="GW609" s="232"/>
      <c r="GX609" s="232"/>
      <c r="GY609" s="232"/>
      <c r="GZ609" s="232"/>
      <c r="HA609" s="232"/>
      <c r="HB609" s="232"/>
      <c r="HC609" s="232"/>
      <c r="HD609" s="232"/>
      <c r="HE609" s="232"/>
      <c r="HF609" s="232"/>
      <c r="HG609" s="232"/>
      <c r="HH609" s="232"/>
      <c r="HI609" s="232"/>
      <c r="HJ609" s="232"/>
      <c r="HK609" s="232"/>
      <c r="HL609" s="232"/>
      <c r="HM609" s="232"/>
      <c r="HN609" s="232"/>
      <c r="HO609" s="232"/>
      <c r="HP609" s="232"/>
      <c r="HQ609" s="232"/>
      <c r="HR609" s="232"/>
      <c r="HS609" s="232"/>
      <c r="HT609" s="232"/>
      <c r="HU609" s="232"/>
      <c r="HV609" s="232"/>
      <c r="HW609" s="232"/>
      <c r="HX609" s="232"/>
      <c r="HY609" s="232"/>
      <c r="HZ609" s="232"/>
    </row>
    <row r="610" spans="1:234" s="232" customFormat="1" ht="10.5" customHeight="1" thickBot="1">
      <c r="A610" s="473"/>
      <c r="B610" s="474"/>
      <c r="C610" s="297">
        <f>SUM(C595:C608)</f>
        <v>967</v>
      </c>
      <c r="D610" s="288">
        <f>SUM(D595:D608)</f>
        <v>867</v>
      </c>
      <c r="E610" s="233">
        <f aca="true" t="shared" si="190" ref="E610:J610">SUM(E595:E608)</f>
        <v>48</v>
      </c>
      <c r="F610" s="233">
        <f t="shared" si="190"/>
        <v>24</v>
      </c>
      <c r="G610" s="233">
        <f t="shared" si="190"/>
        <v>1</v>
      </c>
      <c r="H610" s="233">
        <f t="shared" si="190"/>
        <v>3</v>
      </c>
      <c r="I610" s="233">
        <f t="shared" si="190"/>
        <v>24</v>
      </c>
      <c r="J610" s="233">
        <f t="shared" si="190"/>
        <v>0</v>
      </c>
      <c r="K610" s="234"/>
      <c r="L610" s="235"/>
      <c r="M610" s="236"/>
      <c r="N610" s="237"/>
      <c r="O610" s="477"/>
      <c r="P610" s="478"/>
      <c r="Q610" s="316">
        <f>IF(C610=0,"",Q609/C610*60)</f>
        <v>10.713547052740434</v>
      </c>
      <c r="R610" s="239"/>
      <c r="S610" s="239"/>
      <c r="T610" s="240"/>
      <c r="U610" s="240"/>
      <c r="V610" s="235"/>
      <c r="W610" s="234"/>
      <c r="X610" s="237"/>
      <c r="Y610" s="241"/>
      <c r="Z610" s="314">
        <f>SUM(Z595:Z608)</f>
        <v>0</v>
      </c>
      <c r="AA610" s="315">
        <f>SUM(AA595:AA608)</f>
        <v>29.299999999999997</v>
      </c>
      <c r="AB610" s="288">
        <f>SUM(AB595:AB608)</f>
        <v>520</v>
      </c>
      <c r="AC610" s="288">
        <f aca="true" t="shared" si="191" ref="AC610:AI610">SUM(AC595:AC608)</f>
        <v>235</v>
      </c>
      <c r="AD610" s="288">
        <f t="shared" si="191"/>
        <v>0</v>
      </c>
      <c r="AE610" s="288">
        <f t="shared" si="191"/>
        <v>0</v>
      </c>
      <c r="AF610" s="288">
        <f t="shared" si="191"/>
        <v>200</v>
      </c>
      <c r="AG610" s="288">
        <f t="shared" si="191"/>
        <v>0</v>
      </c>
      <c r="AH610" s="288">
        <f t="shared" si="191"/>
        <v>12</v>
      </c>
      <c r="AI610" s="449">
        <f t="shared" si="191"/>
        <v>0</v>
      </c>
      <c r="AJ610" s="235"/>
      <c r="AK610" s="241"/>
      <c r="AL610" s="314"/>
      <c r="AM610" s="343"/>
      <c r="AN610" s="343"/>
      <c r="AO610" s="315"/>
      <c r="AP610" s="344"/>
      <c r="AQ610" s="368"/>
      <c r="AR610" s="242"/>
      <c r="AS610" s="242"/>
      <c r="AT610" s="242"/>
      <c r="AU610" s="242"/>
      <c r="AV610" s="242"/>
      <c r="AW610" s="242"/>
      <c r="AX610" s="242"/>
      <c r="AY610" s="242"/>
      <c r="AZ610" s="242"/>
      <c r="BA610" s="242"/>
      <c r="BB610" s="242"/>
      <c r="BC610" s="242"/>
      <c r="BD610" s="242"/>
      <c r="BE610" s="242"/>
      <c r="BF610" s="242"/>
      <c r="BG610" s="242"/>
      <c r="BH610" s="242"/>
      <c r="BI610" s="242"/>
      <c r="BJ610" s="242"/>
      <c r="BK610" s="242"/>
      <c r="BL610" s="242"/>
      <c r="BM610" s="242"/>
      <c r="BN610" s="242"/>
      <c r="BO610" s="242"/>
      <c r="BP610" s="242"/>
      <c r="BQ610" s="242"/>
      <c r="BR610" s="242"/>
      <c r="BS610" s="242"/>
      <c r="BT610" s="242"/>
      <c r="BU610" s="242"/>
      <c r="BV610" s="242"/>
      <c r="BW610" s="242"/>
      <c r="BX610" s="242"/>
      <c r="BY610" s="242"/>
      <c r="BZ610" s="242"/>
      <c r="CA610" s="242"/>
      <c r="CB610" s="242"/>
      <c r="CC610" s="242"/>
      <c r="CD610" s="242"/>
      <c r="CE610" s="242"/>
      <c r="CF610" s="242"/>
      <c r="CG610" s="242"/>
      <c r="CH610" s="242"/>
      <c r="CI610" s="242"/>
      <c r="CJ610" s="242"/>
      <c r="CK610" s="242"/>
      <c r="CL610" s="242"/>
      <c r="CM610" s="242"/>
      <c r="CN610" s="242"/>
      <c r="CO610" s="242"/>
      <c r="CP610" s="242"/>
      <c r="CQ610" s="242"/>
      <c r="CR610" s="242"/>
      <c r="CS610" s="242"/>
      <c r="CT610" s="242"/>
      <c r="CU610" s="242"/>
      <c r="CV610" s="242"/>
      <c r="CW610" s="242"/>
      <c r="CX610" s="242"/>
      <c r="CY610" s="242"/>
      <c r="CZ610" s="242"/>
      <c r="DA610" s="242"/>
      <c r="DB610" s="242"/>
      <c r="DC610" s="242"/>
      <c r="DD610" s="242"/>
      <c r="DE610" s="242"/>
      <c r="DF610" s="242"/>
      <c r="DG610" s="242"/>
      <c r="DH610" s="242"/>
      <c r="DI610" s="242"/>
      <c r="DJ610" s="242"/>
      <c r="DK610" s="242"/>
      <c r="DL610" s="242"/>
      <c r="DM610" s="242"/>
      <c r="DN610" s="242"/>
      <c r="DO610" s="242"/>
      <c r="DP610" s="242"/>
      <c r="DQ610" s="242"/>
      <c r="DR610" s="242"/>
      <c r="DS610" s="242"/>
      <c r="DT610" s="242"/>
      <c r="DU610" s="242"/>
      <c r="DV610" s="242"/>
      <c r="DW610" s="242"/>
      <c r="DX610" s="242"/>
      <c r="DY610" s="242"/>
      <c r="DZ610" s="242"/>
      <c r="EA610" s="242"/>
      <c r="EB610" s="242"/>
      <c r="EC610" s="242"/>
      <c r="ED610" s="242"/>
      <c r="EE610" s="242"/>
      <c r="EF610" s="242"/>
      <c r="EG610" s="242"/>
      <c r="EH610" s="242"/>
      <c r="EI610" s="242"/>
      <c r="EJ610" s="242"/>
      <c r="EK610" s="242"/>
      <c r="EL610" s="242"/>
      <c r="EM610" s="242"/>
      <c r="EN610" s="242"/>
      <c r="EO610" s="242"/>
      <c r="EP610" s="242"/>
      <c r="EQ610" s="242"/>
      <c r="ER610" s="242"/>
      <c r="ES610" s="242"/>
      <c r="ET610" s="242"/>
      <c r="EU610" s="242"/>
      <c r="EV610" s="242"/>
      <c r="EW610" s="242"/>
      <c r="EX610" s="242"/>
      <c r="EY610" s="242"/>
      <c r="EZ610" s="242"/>
      <c r="FA610" s="242"/>
      <c r="FB610" s="242"/>
      <c r="FC610" s="242"/>
      <c r="FD610" s="242"/>
      <c r="FE610" s="242"/>
      <c r="FF610" s="242"/>
      <c r="FG610" s="242"/>
      <c r="FH610" s="242"/>
      <c r="FI610" s="242"/>
      <c r="FJ610" s="242"/>
      <c r="FK610" s="242"/>
      <c r="FL610" s="242"/>
      <c r="FM610" s="242"/>
      <c r="FN610" s="242"/>
      <c r="FO610" s="242"/>
      <c r="FP610" s="242"/>
      <c r="FQ610" s="242"/>
      <c r="FR610" s="242"/>
      <c r="FS610" s="242"/>
      <c r="FT610" s="242"/>
      <c r="FU610" s="242"/>
      <c r="FV610" s="242"/>
      <c r="FW610" s="242"/>
      <c r="FX610" s="242"/>
      <c r="FY610" s="242"/>
      <c r="FZ610" s="242"/>
      <c r="GA610" s="242"/>
      <c r="GB610" s="242"/>
      <c r="GC610" s="242"/>
      <c r="GD610" s="242"/>
      <c r="GE610" s="242"/>
      <c r="GF610" s="242"/>
      <c r="GG610" s="242"/>
      <c r="GH610" s="242"/>
      <c r="GI610" s="242"/>
      <c r="GJ610" s="242"/>
      <c r="GK610" s="242"/>
      <c r="GL610" s="242"/>
      <c r="GM610" s="242"/>
      <c r="GN610" s="242"/>
      <c r="GO610" s="242"/>
      <c r="GP610" s="242"/>
      <c r="GQ610" s="242"/>
      <c r="GR610" s="242"/>
      <c r="GS610" s="242"/>
      <c r="GT610" s="242"/>
      <c r="GU610" s="242"/>
      <c r="GV610" s="242"/>
      <c r="GW610" s="242"/>
      <c r="GX610" s="242"/>
      <c r="GY610" s="242"/>
      <c r="GZ610" s="242"/>
      <c r="HA610" s="242"/>
      <c r="HB610" s="242"/>
      <c r="HC610" s="242"/>
      <c r="HD610" s="242"/>
      <c r="HE610" s="242"/>
      <c r="HF610" s="242"/>
      <c r="HG610" s="242"/>
      <c r="HH610" s="242"/>
      <c r="HI610" s="242"/>
      <c r="HJ610" s="242"/>
      <c r="HK610" s="242"/>
      <c r="HL610" s="242"/>
      <c r="HM610" s="242"/>
      <c r="HN610" s="242"/>
      <c r="HO610" s="242"/>
      <c r="HP610" s="242"/>
      <c r="HQ610" s="242"/>
      <c r="HR610" s="242"/>
      <c r="HS610" s="242"/>
      <c r="HT610" s="242"/>
      <c r="HU610" s="242"/>
      <c r="HV610" s="242"/>
      <c r="HW610" s="242"/>
      <c r="HX610" s="242"/>
      <c r="HY610" s="242"/>
      <c r="HZ610" s="242"/>
    </row>
    <row r="611" spans="1:234" s="242" customFormat="1" ht="10.5" customHeight="1" thickBot="1">
      <c r="A611" s="469" t="s">
        <v>51</v>
      </c>
      <c r="B611" s="470">
        <f>B607+1</f>
        <v>38922</v>
      </c>
      <c r="C611" s="293">
        <f>SUM(D611:J612)</f>
        <v>65</v>
      </c>
      <c r="D611" s="284"/>
      <c r="E611" s="80"/>
      <c r="F611" s="80"/>
      <c r="G611" s="80"/>
      <c r="H611" s="80"/>
      <c r="I611" s="80"/>
      <c r="J611" s="81"/>
      <c r="K611" s="28"/>
      <c r="L611" s="30"/>
      <c r="M611" s="82"/>
      <c r="N611" s="83"/>
      <c r="O611" s="214"/>
      <c r="P611" s="223"/>
      <c r="Q611" s="318">
        <f>SUM(R611:R612,T611:T612)+SUM(S611:S612)*1.5+SUM(U611:U612)/3+SUM(V611:V612)*0.6</f>
        <v>0</v>
      </c>
      <c r="R611" s="70"/>
      <c r="S611" s="70"/>
      <c r="T611" s="29"/>
      <c r="U611" s="29"/>
      <c r="V611" s="30"/>
      <c r="W611" s="28"/>
      <c r="X611" s="83"/>
      <c r="Y611" s="140"/>
      <c r="Z611" s="185"/>
      <c r="AA611" s="34"/>
      <c r="AB611" s="32"/>
      <c r="AC611" s="33"/>
      <c r="AD611" s="33"/>
      <c r="AE611" s="33"/>
      <c r="AF611" s="33"/>
      <c r="AG611" s="33"/>
      <c r="AH611" s="33"/>
      <c r="AI611" s="34"/>
      <c r="AJ611" s="30"/>
      <c r="AK611" s="140">
        <v>45</v>
      </c>
      <c r="AL611" s="185">
        <v>58</v>
      </c>
      <c r="AM611" s="33">
        <v>50</v>
      </c>
      <c r="AN611" s="351">
        <v>55</v>
      </c>
      <c r="AO611" s="34">
        <f>AN611-AK611</f>
        <v>10</v>
      </c>
      <c r="AP611" s="352"/>
      <c r="AQ611" s="489" t="s">
        <v>392</v>
      </c>
      <c r="AR611" s="59"/>
      <c r="AS611" s="59"/>
      <c r="AT611" s="59"/>
      <c r="AU611" s="59"/>
      <c r="AV611" s="59"/>
      <c r="AW611" s="59"/>
      <c r="AX611" s="59"/>
      <c r="AY611" s="59"/>
      <c r="AZ611" s="59"/>
      <c r="BA611" s="59"/>
      <c r="BB611" s="59"/>
      <c r="BC611" s="59"/>
      <c r="BD611" s="59"/>
      <c r="BE611" s="59"/>
      <c r="BF611" s="59"/>
      <c r="BG611" s="59"/>
      <c r="BH611" s="59"/>
      <c r="BI611" s="59"/>
      <c r="BJ611" s="59"/>
      <c r="BK611" s="59"/>
      <c r="BL611" s="59"/>
      <c r="BM611" s="59"/>
      <c r="BN611" s="59"/>
      <c r="BO611" s="59"/>
      <c r="BP611" s="59"/>
      <c r="BQ611" s="59"/>
      <c r="BR611" s="59"/>
      <c r="BS611" s="59"/>
      <c r="BT611" s="59"/>
      <c r="BU611" s="59"/>
      <c r="BV611" s="59"/>
      <c r="BW611" s="59"/>
      <c r="BX611" s="59"/>
      <c r="BY611" s="59"/>
      <c r="BZ611" s="59"/>
      <c r="CA611" s="59"/>
      <c r="CB611" s="59"/>
      <c r="CC611" s="59"/>
      <c r="CD611" s="59"/>
      <c r="CE611" s="59"/>
      <c r="CF611" s="59"/>
      <c r="CG611" s="59"/>
      <c r="CH611" s="59"/>
      <c r="CI611" s="59"/>
      <c r="CJ611" s="59"/>
      <c r="CK611" s="59"/>
      <c r="CL611" s="59"/>
      <c r="CM611" s="59"/>
      <c r="CN611" s="59"/>
      <c r="CO611" s="59"/>
      <c r="CP611" s="59"/>
      <c r="CQ611" s="59"/>
      <c r="CR611" s="59"/>
      <c r="CS611" s="59"/>
      <c r="CT611" s="59"/>
      <c r="CU611" s="59"/>
      <c r="CV611" s="59"/>
      <c r="CW611" s="59"/>
      <c r="CX611" s="59"/>
      <c r="CY611" s="59"/>
      <c r="CZ611" s="59"/>
      <c r="DA611" s="59"/>
      <c r="DB611" s="59"/>
      <c r="DC611" s="59"/>
      <c r="DD611" s="59"/>
      <c r="DE611" s="59"/>
      <c r="DF611" s="59"/>
      <c r="DG611" s="59"/>
      <c r="DH611" s="59"/>
      <c r="DI611" s="59"/>
      <c r="DJ611" s="59"/>
      <c r="DK611" s="59"/>
      <c r="DL611" s="59"/>
      <c r="DM611" s="59"/>
      <c r="DN611" s="59"/>
      <c r="DO611" s="59"/>
      <c r="DP611" s="59"/>
      <c r="DQ611" s="59"/>
      <c r="DR611" s="59"/>
      <c r="DS611" s="59"/>
      <c r="DT611" s="59"/>
      <c r="DU611" s="59"/>
      <c r="DV611" s="59"/>
      <c r="DW611" s="59"/>
      <c r="DX611" s="59"/>
      <c r="DY611" s="59"/>
      <c r="DZ611" s="59"/>
      <c r="EA611" s="59"/>
      <c r="EB611" s="59"/>
      <c r="EC611" s="59"/>
      <c r="ED611" s="59"/>
      <c r="EE611" s="59"/>
      <c r="EF611" s="59"/>
      <c r="EG611" s="59"/>
      <c r="EH611" s="59"/>
      <c r="EI611" s="59"/>
      <c r="EJ611" s="59"/>
      <c r="EK611" s="59"/>
      <c r="EL611" s="59"/>
      <c r="EM611" s="59"/>
      <c r="EN611" s="59"/>
      <c r="EO611" s="59"/>
      <c r="EP611" s="59"/>
      <c r="EQ611" s="59"/>
      <c r="ER611" s="59"/>
      <c r="ES611" s="59"/>
      <c r="ET611" s="59"/>
      <c r="EU611" s="59"/>
      <c r="EV611" s="59"/>
      <c r="EW611" s="59"/>
      <c r="EX611" s="59"/>
      <c r="EY611" s="59"/>
      <c r="EZ611" s="59"/>
      <c r="FA611" s="59"/>
      <c r="FB611" s="59"/>
      <c r="FC611" s="59"/>
      <c r="FD611" s="59"/>
      <c r="FE611" s="59"/>
      <c r="FF611" s="59"/>
      <c r="FG611" s="59"/>
      <c r="FH611" s="59"/>
      <c r="FI611" s="59"/>
      <c r="FJ611" s="59"/>
      <c r="FK611" s="59"/>
      <c r="FL611" s="59"/>
      <c r="FM611" s="59"/>
      <c r="FN611" s="59"/>
      <c r="FO611" s="59"/>
      <c r="FP611" s="59"/>
      <c r="FQ611" s="59"/>
      <c r="FR611" s="59"/>
      <c r="FS611" s="59"/>
      <c r="FT611" s="59"/>
      <c r="FU611" s="59"/>
      <c r="FV611" s="59"/>
      <c r="FW611" s="59"/>
      <c r="FX611" s="59"/>
      <c r="FY611" s="59"/>
      <c r="FZ611" s="59"/>
      <c r="GA611" s="59"/>
      <c r="GB611" s="59"/>
      <c r="GC611" s="59"/>
      <c r="GD611" s="59"/>
      <c r="GE611" s="59"/>
      <c r="GF611" s="59"/>
      <c r="GG611" s="59"/>
      <c r="GH611" s="59"/>
      <c r="GI611" s="59"/>
      <c r="GJ611" s="59"/>
      <c r="GK611" s="59"/>
      <c r="GL611" s="59"/>
      <c r="GM611" s="59"/>
      <c r="GN611" s="59"/>
      <c r="GO611" s="59"/>
      <c r="GP611" s="59"/>
      <c r="GQ611" s="59"/>
      <c r="GR611" s="59"/>
      <c r="GS611" s="59"/>
      <c r="GT611" s="59"/>
      <c r="GU611" s="59"/>
      <c r="GV611" s="59"/>
      <c r="GW611" s="59"/>
      <c r="GX611" s="59"/>
      <c r="GY611" s="59"/>
      <c r="GZ611" s="59"/>
      <c r="HA611" s="59"/>
      <c r="HB611" s="59"/>
      <c r="HC611" s="59"/>
      <c r="HD611" s="59"/>
      <c r="HE611" s="59"/>
      <c r="HF611" s="59"/>
      <c r="HG611" s="59"/>
      <c r="HH611" s="59"/>
      <c r="HI611" s="59"/>
      <c r="HJ611" s="59"/>
      <c r="HK611" s="59"/>
      <c r="HL611" s="59"/>
      <c r="HM611" s="59"/>
      <c r="HN611" s="59"/>
      <c r="HO611" s="59"/>
      <c r="HP611" s="59"/>
      <c r="HQ611" s="59"/>
      <c r="HR611" s="59"/>
      <c r="HS611" s="59"/>
      <c r="HT611" s="59"/>
      <c r="HU611" s="59"/>
      <c r="HV611" s="59"/>
      <c r="HW611" s="59"/>
      <c r="HX611" s="59"/>
      <c r="HY611" s="59"/>
      <c r="HZ611" s="59"/>
    </row>
    <row r="612" spans="1:234" ht="10.5" customHeight="1">
      <c r="A612" s="467"/>
      <c r="B612" s="468"/>
      <c r="C612" s="292"/>
      <c r="D612" s="283">
        <v>63</v>
      </c>
      <c r="E612" s="87">
        <v>2</v>
      </c>
      <c r="F612" s="87"/>
      <c r="G612" s="87"/>
      <c r="H612" s="87"/>
      <c r="I612" s="87"/>
      <c r="J612" s="88"/>
      <c r="K612" s="89"/>
      <c r="L612" s="90">
        <v>9</v>
      </c>
      <c r="M612" s="91" t="s">
        <v>97</v>
      </c>
      <c r="N612" s="92">
        <v>18</v>
      </c>
      <c r="O612" s="215" t="s">
        <v>266</v>
      </c>
      <c r="P612" s="224"/>
      <c r="Q612" s="319"/>
      <c r="R612" s="93"/>
      <c r="S612" s="93"/>
      <c r="T612" s="94"/>
      <c r="U612" s="94"/>
      <c r="V612" s="90"/>
      <c r="W612" s="89">
        <v>119</v>
      </c>
      <c r="X612" s="92"/>
      <c r="Y612" s="182"/>
      <c r="Z612" s="184"/>
      <c r="AA612" s="306"/>
      <c r="AB612" s="442"/>
      <c r="AC612" s="349"/>
      <c r="AD612" s="349"/>
      <c r="AE612" s="349"/>
      <c r="AF612" s="349"/>
      <c r="AG612" s="349"/>
      <c r="AH612" s="349"/>
      <c r="AI612" s="306">
        <v>65</v>
      </c>
      <c r="AJ612" s="90">
        <v>8</v>
      </c>
      <c r="AK612" s="182"/>
      <c r="AL612" s="184"/>
      <c r="AM612" s="349"/>
      <c r="AN612" s="349"/>
      <c r="AO612" s="306"/>
      <c r="AP612" s="350"/>
      <c r="AQ612" s="490"/>
      <c r="AR612" s="95"/>
      <c r="AS612" s="95"/>
      <c r="AT612" s="95"/>
      <c r="AU612" s="95"/>
      <c r="AV612" s="95"/>
      <c r="AW612" s="95"/>
      <c r="AX612" s="95"/>
      <c r="AY612" s="95"/>
      <c r="AZ612" s="95"/>
      <c r="BA612" s="95"/>
      <c r="BB612" s="95"/>
      <c r="BC612" s="95"/>
      <c r="BD612" s="95"/>
      <c r="BE612" s="95"/>
      <c r="BF612" s="95"/>
      <c r="BG612" s="95"/>
      <c r="BH612" s="95"/>
      <c r="BI612" s="95"/>
      <c r="BJ612" s="95"/>
      <c r="BK612" s="95"/>
      <c r="BL612" s="95"/>
      <c r="BM612" s="95"/>
      <c r="BN612" s="95"/>
      <c r="BO612" s="95"/>
      <c r="BP612" s="95"/>
      <c r="BQ612" s="95"/>
      <c r="BR612" s="95"/>
      <c r="BS612" s="95"/>
      <c r="BT612" s="95"/>
      <c r="BU612" s="95"/>
      <c r="BV612" s="95"/>
      <c r="BW612" s="95"/>
      <c r="BX612" s="95"/>
      <c r="BY612" s="95"/>
      <c r="BZ612" s="95"/>
      <c r="CA612" s="95"/>
      <c r="CB612" s="95"/>
      <c r="CC612" s="95"/>
      <c r="CD612" s="95"/>
      <c r="CE612" s="95"/>
      <c r="CF612" s="95"/>
      <c r="CG612" s="95"/>
      <c r="CH612" s="95"/>
      <c r="CI612" s="95"/>
      <c r="CJ612" s="95"/>
      <c r="CK612" s="95"/>
      <c r="CL612" s="95"/>
      <c r="CM612" s="95"/>
      <c r="CN612" s="95"/>
      <c r="CO612" s="95"/>
      <c r="CP612" s="95"/>
      <c r="CQ612" s="95"/>
      <c r="CR612" s="95"/>
      <c r="CS612" s="95"/>
      <c r="CT612" s="95"/>
      <c r="CU612" s="95"/>
      <c r="CV612" s="95"/>
      <c r="CW612" s="95"/>
      <c r="CX612" s="95"/>
      <c r="CY612" s="95"/>
      <c r="CZ612" s="95"/>
      <c r="DA612" s="95"/>
      <c r="DB612" s="95"/>
      <c r="DC612" s="95"/>
      <c r="DD612" s="95"/>
      <c r="DE612" s="95"/>
      <c r="DF612" s="95"/>
      <c r="DG612" s="95"/>
      <c r="DH612" s="95"/>
      <c r="DI612" s="95"/>
      <c r="DJ612" s="95"/>
      <c r="DK612" s="95"/>
      <c r="DL612" s="95"/>
      <c r="DM612" s="95"/>
      <c r="DN612" s="95"/>
      <c r="DO612" s="95"/>
      <c r="DP612" s="95"/>
      <c r="DQ612" s="95"/>
      <c r="DR612" s="95"/>
      <c r="DS612" s="95"/>
      <c r="DT612" s="95"/>
      <c r="DU612" s="95"/>
      <c r="DV612" s="95"/>
      <c r="DW612" s="95"/>
      <c r="DX612" s="95"/>
      <c r="DY612" s="95"/>
      <c r="DZ612" s="95"/>
      <c r="EA612" s="95"/>
      <c r="EB612" s="95"/>
      <c r="EC612" s="95"/>
      <c r="ED612" s="95"/>
      <c r="EE612" s="95"/>
      <c r="EF612" s="95"/>
      <c r="EG612" s="95"/>
      <c r="EH612" s="95"/>
      <c r="EI612" s="95"/>
      <c r="EJ612" s="95"/>
      <c r="EK612" s="95"/>
      <c r="EL612" s="95"/>
      <c r="EM612" s="95"/>
      <c r="EN612" s="95"/>
      <c r="EO612" s="95"/>
      <c r="EP612" s="95"/>
      <c r="EQ612" s="95"/>
      <c r="ER612" s="95"/>
      <c r="ES612" s="95"/>
      <c r="ET612" s="95"/>
      <c r="EU612" s="95"/>
      <c r="EV612" s="95"/>
      <c r="EW612" s="95"/>
      <c r="EX612" s="95"/>
      <c r="EY612" s="95"/>
      <c r="EZ612" s="95"/>
      <c r="FA612" s="95"/>
      <c r="FB612" s="95"/>
      <c r="FC612" s="95"/>
      <c r="FD612" s="95"/>
      <c r="FE612" s="95"/>
      <c r="FF612" s="95"/>
      <c r="FG612" s="95"/>
      <c r="FH612" s="95"/>
      <c r="FI612" s="95"/>
      <c r="FJ612" s="95"/>
      <c r="FK612" s="95"/>
      <c r="FL612" s="95"/>
      <c r="FM612" s="95"/>
      <c r="FN612" s="95"/>
      <c r="FO612" s="95"/>
      <c r="FP612" s="95"/>
      <c r="FQ612" s="95"/>
      <c r="FR612" s="95"/>
      <c r="FS612" s="95"/>
      <c r="FT612" s="95"/>
      <c r="FU612" s="95"/>
      <c r="FV612" s="95"/>
      <c r="FW612" s="95"/>
      <c r="FX612" s="95"/>
      <c r="FY612" s="95"/>
      <c r="FZ612" s="95"/>
      <c r="GA612" s="95"/>
      <c r="GB612" s="95"/>
      <c r="GC612" s="95"/>
      <c r="GD612" s="95"/>
      <c r="GE612" s="95"/>
      <c r="GF612" s="95"/>
      <c r="GG612" s="95"/>
      <c r="GH612" s="95"/>
      <c r="GI612" s="95"/>
      <c r="GJ612" s="95"/>
      <c r="GK612" s="95"/>
      <c r="GL612" s="95"/>
      <c r="GM612" s="95"/>
      <c r="GN612" s="95"/>
      <c r="GO612" s="95"/>
      <c r="GP612" s="95"/>
      <c r="GQ612" s="95"/>
      <c r="GR612" s="95"/>
      <c r="GS612" s="95"/>
      <c r="GT612" s="95"/>
      <c r="GU612" s="95"/>
      <c r="GV612" s="95"/>
      <c r="GW612" s="95"/>
      <c r="GX612" s="95"/>
      <c r="GY612" s="95"/>
      <c r="GZ612" s="95"/>
      <c r="HA612" s="95"/>
      <c r="HB612" s="95"/>
      <c r="HC612" s="95"/>
      <c r="HD612" s="95"/>
      <c r="HE612" s="95"/>
      <c r="HF612" s="95"/>
      <c r="HG612" s="95"/>
      <c r="HH612" s="95"/>
      <c r="HI612" s="95"/>
      <c r="HJ612" s="95"/>
      <c r="HK612" s="95"/>
      <c r="HL612" s="95"/>
      <c r="HM612" s="95"/>
      <c r="HN612" s="95"/>
      <c r="HO612" s="95"/>
      <c r="HP612" s="95"/>
      <c r="HQ612" s="95"/>
      <c r="HR612" s="95"/>
      <c r="HS612" s="95"/>
      <c r="HT612" s="95"/>
      <c r="HU612" s="95"/>
      <c r="HV612" s="95"/>
      <c r="HW612" s="95"/>
      <c r="HX612" s="95"/>
      <c r="HY612" s="95"/>
      <c r="HZ612" s="95"/>
    </row>
    <row r="613" spans="1:234" s="95" customFormat="1" ht="10.5" customHeight="1">
      <c r="A613" s="463" t="s">
        <v>59</v>
      </c>
      <c r="B613" s="465">
        <f>B611+1</f>
        <v>38923</v>
      </c>
      <c r="C613" s="293">
        <f>SUM(D613:J614)</f>
        <v>55</v>
      </c>
      <c r="D613" s="284"/>
      <c r="E613" s="80"/>
      <c r="F613" s="80"/>
      <c r="G613" s="80"/>
      <c r="H613" s="80"/>
      <c r="I613" s="80"/>
      <c r="J613" s="81"/>
      <c r="K613" s="28"/>
      <c r="L613" s="30"/>
      <c r="M613" s="82"/>
      <c r="N613" s="83"/>
      <c r="O613" s="211"/>
      <c r="P613" s="221"/>
      <c r="Q613" s="318">
        <f>SUM(R613:R614,T613:T614)+SUM(S613:S614)*1.5+SUM(U613:U614)/3+SUM(V613:V614)*0.6</f>
        <v>8.5</v>
      </c>
      <c r="R613" s="70"/>
      <c r="S613" s="70"/>
      <c r="T613" s="29"/>
      <c r="U613" s="29"/>
      <c r="V613" s="30"/>
      <c r="W613" s="28"/>
      <c r="X613" s="83"/>
      <c r="Y613" s="140"/>
      <c r="Z613" s="185"/>
      <c r="AA613" s="34"/>
      <c r="AB613" s="32"/>
      <c r="AC613" s="33"/>
      <c r="AD613" s="33"/>
      <c r="AE613" s="33"/>
      <c r="AF613" s="33"/>
      <c r="AG613" s="33"/>
      <c r="AH613" s="33"/>
      <c r="AI613" s="34"/>
      <c r="AJ613" s="30"/>
      <c r="AK613" s="140">
        <v>44</v>
      </c>
      <c r="AL613" s="185">
        <v>63</v>
      </c>
      <c r="AM613" s="33">
        <v>59</v>
      </c>
      <c r="AN613" s="33">
        <v>59</v>
      </c>
      <c r="AO613" s="34">
        <f>AN613-AK613</f>
        <v>15</v>
      </c>
      <c r="AP613" s="352"/>
      <c r="AQ613" s="491" t="s">
        <v>393</v>
      </c>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c r="CM613" s="59"/>
      <c r="CN613" s="59"/>
      <c r="CO613" s="59"/>
      <c r="CP613" s="59"/>
      <c r="CQ613" s="59"/>
      <c r="CR613" s="59"/>
      <c r="CS613" s="59"/>
      <c r="CT613" s="59"/>
      <c r="CU613" s="59"/>
      <c r="CV613" s="59"/>
      <c r="CW613" s="59"/>
      <c r="CX613" s="59"/>
      <c r="CY613" s="59"/>
      <c r="CZ613" s="59"/>
      <c r="DA613" s="59"/>
      <c r="DB613" s="59"/>
      <c r="DC613" s="59"/>
      <c r="DD613" s="59"/>
      <c r="DE613" s="59"/>
      <c r="DF613" s="59"/>
      <c r="DG613" s="59"/>
      <c r="DH613" s="59"/>
      <c r="DI613" s="59"/>
      <c r="DJ613" s="59"/>
      <c r="DK613" s="59"/>
      <c r="DL613" s="59"/>
      <c r="DM613" s="59"/>
      <c r="DN613" s="59"/>
      <c r="DO613" s="59"/>
      <c r="DP613" s="59"/>
      <c r="DQ613" s="59"/>
      <c r="DR613" s="59"/>
      <c r="DS613" s="59"/>
      <c r="DT613" s="59"/>
      <c r="DU613" s="59"/>
      <c r="DV613" s="59"/>
      <c r="DW613" s="59"/>
      <c r="DX613" s="59"/>
      <c r="DY613" s="59"/>
      <c r="DZ613" s="59"/>
      <c r="EA613" s="59"/>
      <c r="EB613" s="59"/>
      <c r="EC613" s="59"/>
      <c r="ED613" s="59"/>
      <c r="EE613" s="59"/>
      <c r="EF613" s="59"/>
      <c r="EG613" s="59"/>
      <c r="EH613" s="59"/>
      <c r="EI613" s="59"/>
      <c r="EJ613" s="59"/>
      <c r="EK613" s="59"/>
      <c r="EL613" s="59"/>
      <c r="EM613" s="59"/>
      <c r="EN613" s="59"/>
      <c r="EO613" s="59"/>
      <c r="EP613" s="59"/>
      <c r="EQ613" s="59"/>
      <c r="ER613" s="59"/>
      <c r="ES613" s="59"/>
      <c r="ET613" s="59"/>
      <c r="EU613" s="59"/>
      <c r="EV613" s="59"/>
      <c r="EW613" s="59"/>
      <c r="EX613" s="59"/>
      <c r="EY613" s="59"/>
      <c r="EZ613" s="59"/>
      <c r="FA613" s="59"/>
      <c r="FB613" s="59"/>
      <c r="FC613" s="59"/>
      <c r="FD613" s="59"/>
      <c r="FE613" s="59"/>
      <c r="FF613" s="59"/>
      <c r="FG613" s="59"/>
      <c r="FH613" s="59"/>
      <c r="FI613" s="59"/>
      <c r="FJ613" s="59"/>
      <c r="FK613" s="59"/>
      <c r="FL613" s="59"/>
      <c r="FM613" s="59"/>
      <c r="FN613" s="59"/>
      <c r="FO613" s="59"/>
      <c r="FP613" s="59"/>
      <c r="FQ613" s="59"/>
      <c r="FR613" s="59"/>
      <c r="FS613" s="59"/>
      <c r="FT613" s="59"/>
      <c r="FU613" s="59"/>
      <c r="FV613" s="59"/>
      <c r="FW613" s="59"/>
      <c r="FX613" s="59"/>
      <c r="FY613" s="59"/>
      <c r="FZ613" s="59"/>
      <c r="GA613" s="59"/>
      <c r="GB613" s="59"/>
      <c r="GC613" s="59"/>
      <c r="GD613" s="59"/>
      <c r="GE613" s="59"/>
      <c r="GF613" s="59"/>
      <c r="GG613" s="59"/>
      <c r="GH613" s="59"/>
      <c r="GI613" s="59"/>
      <c r="GJ613" s="59"/>
      <c r="GK613" s="59"/>
      <c r="GL613" s="59"/>
      <c r="GM613" s="59"/>
      <c r="GN613" s="59"/>
      <c r="GO613" s="59"/>
      <c r="GP613" s="59"/>
      <c r="GQ613" s="59"/>
      <c r="GR613" s="59"/>
      <c r="GS613" s="59"/>
      <c r="GT613" s="59"/>
      <c r="GU613" s="59"/>
      <c r="GV613" s="59"/>
      <c r="GW613" s="59"/>
      <c r="GX613" s="59"/>
      <c r="GY613" s="59"/>
      <c r="GZ613" s="59"/>
      <c r="HA613" s="59"/>
      <c r="HB613" s="59"/>
      <c r="HC613" s="59"/>
      <c r="HD613" s="59"/>
      <c r="HE613" s="59"/>
      <c r="HF613" s="59"/>
      <c r="HG613" s="59"/>
      <c r="HH613" s="59"/>
      <c r="HI613" s="59"/>
      <c r="HJ613" s="59"/>
      <c r="HK613" s="59"/>
      <c r="HL613" s="59"/>
      <c r="HM613" s="59"/>
      <c r="HN613" s="59"/>
      <c r="HO613" s="59"/>
      <c r="HP613" s="59"/>
      <c r="HQ613" s="59"/>
      <c r="HR613" s="59"/>
      <c r="HS613" s="59"/>
      <c r="HT613" s="59"/>
      <c r="HU613" s="59"/>
      <c r="HV613" s="59"/>
      <c r="HW613" s="59"/>
      <c r="HX613" s="59"/>
      <c r="HY613" s="59"/>
      <c r="HZ613" s="59"/>
    </row>
    <row r="614" spans="1:234" ht="10.5" customHeight="1">
      <c r="A614" s="467"/>
      <c r="B614" s="468"/>
      <c r="C614" s="292"/>
      <c r="D614" s="283">
        <v>55</v>
      </c>
      <c r="E614" s="87"/>
      <c r="F614" s="87"/>
      <c r="G614" s="87"/>
      <c r="H614" s="87"/>
      <c r="I614" s="87"/>
      <c r="J614" s="88"/>
      <c r="K614" s="89" t="s">
        <v>124</v>
      </c>
      <c r="L614" s="90">
        <v>8</v>
      </c>
      <c r="M614" s="91" t="s">
        <v>97</v>
      </c>
      <c r="N614" s="92">
        <v>17</v>
      </c>
      <c r="O614" s="212" t="s">
        <v>571</v>
      </c>
      <c r="P614" s="222"/>
      <c r="Q614" s="319"/>
      <c r="R614" s="93"/>
      <c r="S614" s="93">
        <v>5</v>
      </c>
      <c r="T614" s="94">
        <v>1</v>
      </c>
      <c r="U614" s="94"/>
      <c r="V614" s="90"/>
      <c r="W614" s="89">
        <v>117</v>
      </c>
      <c r="X614" s="92"/>
      <c r="Y614" s="182"/>
      <c r="Z614" s="184"/>
      <c r="AA614" s="306">
        <v>4</v>
      </c>
      <c r="AB614" s="442">
        <v>8</v>
      </c>
      <c r="AC614" s="349">
        <v>47</v>
      </c>
      <c r="AD614" s="349"/>
      <c r="AE614" s="349"/>
      <c r="AF614" s="349"/>
      <c r="AG614" s="349"/>
      <c r="AH614" s="349"/>
      <c r="AI614" s="306"/>
      <c r="AJ614" s="90">
        <v>8</v>
      </c>
      <c r="AK614" s="182"/>
      <c r="AL614" s="184"/>
      <c r="AM614" s="349"/>
      <c r="AN614" s="349"/>
      <c r="AO614" s="306"/>
      <c r="AP614" s="350"/>
      <c r="AQ614" s="490"/>
      <c r="AR614" s="95"/>
      <c r="AS614" s="95"/>
      <c r="AT614" s="95"/>
      <c r="AU614" s="95"/>
      <c r="AV614" s="95"/>
      <c r="AW614" s="95"/>
      <c r="AX614" s="95"/>
      <c r="AY614" s="95"/>
      <c r="AZ614" s="95"/>
      <c r="BA614" s="95"/>
      <c r="BB614" s="95"/>
      <c r="BC614" s="95"/>
      <c r="BD614" s="95"/>
      <c r="BE614" s="95"/>
      <c r="BF614" s="95"/>
      <c r="BG614" s="95"/>
      <c r="BH614" s="95"/>
      <c r="BI614" s="95"/>
      <c r="BJ614" s="95"/>
      <c r="BK614" s="95"/>
      <c r="BL614" s="95"/>
      <c r="BM614" s="95"/>
      <c r="BN614" s="95"/>
      <c r="BO614" s="95"/>
      <c r="BP614" s="95"/>
      <c r="BQ614" s="95"/>
      <c r="BR614" s="95"/>
      <c r="BS614" s="95"/>
      <c r="BT614" s="95"/>
      <c r="BU614" s="95"/>
      <c r="BV614" s="95"/>
      <c r="BW614" s="95"/>
      <c r="BX614" s="95"/>
      <c r="BY614" s="95"/>
      <c r="BZ614" s="95"/>
      <c r="CA614" s="95"/>
      <c r="CB614" s="95"/>
      <c r="CC614" s="95"/>
      <c r="CD614" s="95"/>
      <c r="CE614" s="95"/>
      <c r="CF614" s="95"/>
      <c r="CG614" s="95"/>
      <c r="CH614" s="95"/>
      <c r="CI614" s="95"/>
      <c r="CJ614" s="95"/>
      <c r="CK614" s="95"/>
      <c r="CL614" s="95"/>
      <c r="CM614" s="95"/>
      <c r="CN614" s="95"/>
      <c r="CO614" s="95"/>
      <c r="CP614" s="95"/>
      <c r="CQ614" s="95"/>
      <c r="CR614" s="95"/>
      <c r="CS614" s="95"/>
      <c r="CT614" s="95"/>
      <c r="CU614" s="95"/>
      <c r="CV614" s="95"/>
      <c r="CW614" s="95"/>
      <c r="CX614" s="95"/>
      <c r="CY614" s="95"/>
      <c r="CZ614" s="95"/>
      <c r="DA614" s="95"/>
      <c r="DB614" s="95"/>
      <c r="DC614" s="95"/>
      <c r="DD614" s="95"/>
      <c r="DE614" s="95"/>
      <c r="DF614" s="95"/>
      <c r="DG614" s="95"/>
      <c r="DH614" s="95"/>
      <c r="DI614" s="95"/>
      <c r="DJ614" s="95"/>
      <c r="DK614" s="95"/>
      <c r="DL614" s="95"/>
      <c r="DM614" s="95"/>
      <c r="DN614" s="95"/>
      <c r="DO614" s="95"/>
      <c r="DP614" s="95"/>
      <c r="DQ614" s="95"/>
      <c r="DR614" s="95"/>
      <c r="DS614" s="95"/>
      <c r="DT614" s="95"/>
      <c r="DU614" s="95"/>
      <c r="DV614" s="95"/>
      <c r="DW614" s="95"/>
      <c r="DX614" s="95"/>
      <c r="DY614" s="95"/>
      <c r="DZ614" s="95"/>
      <c r="EA614" s="95"/>
      <c r="EB614" s="95"/>
      <c r="EC614" s="95"/>
      <c r="ED614" s="95"/>
      <c r="EE614" s="95"/>
      <c r="EF614" s="95"/>
      <c r="EG614" s="95"/>
      <c r="EH614" s="95"/>
      <c r="EI614" s="95"/>
      <c r="EJ614" s="95"/>
      <c r="EK614" s="95"/>
      <c r="EL614" s="95"/>
      <c r="EM614" s="95"/>
      <c r="EN614" s="95"/>
      <c r="EO614" s="95"/>
      <c r="EP614" s="95"/>
      <c r="EQ614" s="95"/>
      <c r="ER614" s="95"/>
      <c r="ES614" s="95"/>
      <c r="ET614" s="95"/>
      <c r="EU614" s="95"/>
      <c r="EV614" s="95"/>
      <c r="EW614" s="95"/>
      <c r="EX614" s="95"/>
      <c r="EY614" s="95"/>
      <c r="EZ614" s="95"/>
      <c r="FA614" s="95"/>
      <c r="FB614" s="95"/>
      <c r="FC614" s="95"/>
      <c r="FD614" s="95"/>
      <c r="FE614" s="95"/>
      <c r="FF614" s="95"/>
      <c r="FG614" s="95"/>
      <c r="FH614" s="95"/>
      <c r="FI614" s="95"/>
      <c r="FJ614" s="95"/>
      <c r="FK614" s="95"/>
      <c r="FL614" s="95"/>
      <c r="FM614" s="95"/>
      <c r="FN614" s="95"/>
      <c r="FO614" s="95"/>
      <c r="FP614" s="95"/>
      <c r="FQ614" s="95"/>
      <c r="FR614" s="95"/>
      <c r="FS614" s="95"/>
      <c r="FT614" s="95"/>
      <c r="FU614" s="95"/>
      <c r="FV614" s="95"/>
      <c r="FW614" s="95"/>
      <c r="FX614" s="95"/>
      <c r="FY614" s="95"/>
      <c r="FZ614" s="95"/>
      <c r="GA614" s="95"/>
      <c r="GB614" s="95"/>
      <c r="GC614" s="95"/>
      <c r="GD614" s="95"/>
      <c r="GE614" s="95"/>
      <c r="GF614" s="95"/>
      <c r="GG614" s="95"/>
      <c r="GH614" s="95"/>
      <c r="GI614" s="95"/>
      <c r="GJ614" s="95"/>
      <c r="GK614" s="95"/>
      <c r="GL614" s="95"/>
      <c r="GM614" s="95"/>
      <c r="GN614" s="95"/>
      <c r="GO614" s="95"/>
      <c r="GP614" s="95"/>
      <c r="GQ614" s="95"/>
      <c r="GR614" s="95"/>
      <c r="GS614" s="95"/>
      <c r="GT614" s="95"/>
      <c r="GU614" s="95"/>
      <c r="GV614" s="95"/>
      <c r="GW614" s="95"/>
      <c r="GX614" s="95"/>
      <c r="GY614" s="95"/>
      <c r="GZ614" s="95"/>
      <c r="HA614" s="95"/>
      <c r="HB614" s="95"/>
      <c r="HC614" s="95"/>
      <c r="HD614" s="95"/>
      <c r="HE614" s="95"/>
      <c r="HF614" s="95"/>
      <c r="HG614" s="95"/>
      <c r="HH614" s="95"/>
      <c r="HI614" s="95"/>
      <c r="HJ614" s="95"/>
      <c r="HK614" s="95"/>
      <c r="HL614" s="95"/>
      <c r="HM614" s="95"/>
      <c r="HN614" s="95"/>
      <c r="HO614" s="95"/>
      <c r="HP614" s="95"/>
      <c r="HQ614" s="95"/>
      <c r="HR614" s="95"/>
      <c r="HS614" s="95"/>
      <c r="HT614" s="95"/>
      <c r="HU614" s="95"/>
      <c r="HV614" s="95"/>
      <c r="HW614" s="95"/>
      <c r="HX614" s="95"/>
      <c r="HY614" s="95"/>
      <c r="HZ614" s="95"/>
    </row>
    <row r="615" spans="1:234" s="95" customFormat="1" ht="10.5" customHeight="1">
      <c r="A615" s="463" t="s">
        <v>60</v>
      </c>
      <c r="B615" s="465">
        <f>B613+1</f>
        <v>38924</v>
      </c>
      <c r="C615" s="293">
        <f>SUM(D615:J616)</f>
        <v>119</v>
      </c>
      <c r="D615" s="284">
        <v>54</v>
      </c>
      <c r="E615" s="80">
        <v>5</v>
      </c>
      <c r="F615" s="80">
        <v>9</v>
      </c>
      <c r="G615" s="80">
        <v>2</v>
      </c>
      <c r="H615" s="80"/>
      <c r="I615" s="80"/>
      <c r="J615" s="81"/>
      <c r="K615" s="28" t="s">
        <v>98</v>
      </c>
      <c r="L615" s="30">
        <v>8</v>
      </c>
      <c r="M615" s="82" t="s">
        <v>100</v>
      </c>
      <c r="N615" s="83">
        <v>11</v>
      </c>
      <c r="O615" s="211" t="s">
        <v>163</v>
      </c>
      <c r="P615" s="221"/>
      <c r="Q615" s="318">
        <f>SUM(R615:R616,T615:T616)+SUM(S615:S616)*1.5+SUM(U615:U616)/3+SUM(V615:V616)*0.6</f>
        <v>24</v>
      </c>
      <c r="R615" s="70"/>
      <c r="S615" s="70"/>
      <c r="T615" s="29">
        <v>14</v>
      </c>
      <c r="U615" s="29"/>
      <c r="V615" s="30"/>
      <c r="W615" s="28"/>
      <c r="X615" s="83">
        <v>180</v>
      </c>
      <c r="Y615" s="140"/>
      <c r="Z615" s="185"/>
      <c r="AA615" s="34"/>
      <c r="AB615" s="32">
        <v>70</v>
      </c>
      <c r="AC615" s="33"/>
      <c r="AD615" s="33"/>
      <c r="AE615" s="33"/>
      <c r="AF615" s="33"/>
      <c r="AG615" s="33"/>
      <c r="AH615" s="33"/>
      <c r="AI615" s="34"/>
      <c r="AJ615" s="30"/>
      <c r="AK615" s="140">
        <v>44</v>
      </c>
      <c r="AL615" s="185">
        <v>66</v>
      </c>
      <c r="AM615" s="33">
        <v>62</v>
      </c>
      <c r="AN615" s="33">
        <v>60</v>
      </c>
      <c r="AO615" s="34">
        <f>AN615-AK615</f>
        <v>16</v>
      </c>
      <c r="AP615" s="352"/>
      <c r="AQ615" s="491" t="s">
        <v>233</v>
      </c>
      <c r="AR615" s="59"/>
      <c r="AS615" s="59"/>
      <c r="AT615" s="59"/>
      <c r="AU615" s="59"/>
      <c r="AV615" s="59"/>
      <c r="AW615" s="59"/>
      <c r="AX615" s="59"/>
      <c r="AY615" s="59"/>
      <c r="AZ615" s="59"/>
      <c r="BA615" s="59"/>
      <c r="BB615" s="59"/>
      <c r="BC615" s="59"/>
      <c r="BD615" s="59"/>
      <c r="BE615" s="59"/>
      <c r="BF615" s="59"/>
      <c r="BG615" s="59"/>
      <c r="BH615" s="59"/>
      <c r="BI615" s="59"/>
      <c r="BJ615" s="59"/>
      <c r="BK615" s="59"/>
      <c r="BL615" s="59"/>
      <c r="BM615" s="59"/>
      <c r="BN615" s="59"/>
      <c r="BO615" s="59"/>
      <c r="BP615" s="59"/>
      <c r="BQ615" s="59"/>
      <c r="BR615" s="59"/>
      <c r="BS615" s="59"/>
      <c r="BT615" s="59"/>
      <c r="BU615" s="59"/>
      <c r="BV615" s="59"/>
      <c r="BW615" s="59"/>
      <c r="BX615" s="59"/>
      <c r="BY615" s="59"/>
      <c r="BZ615" s="59"/>
      <c r="CA615" s="59"/>
      <c r="CB615" s="59"/>
      <c r="CC615" s="59"/>
      <c r="CD615" s="59"/>
      <c r="CE615" s="59"/>
      <c r="CF615" s="59"/>
      <c r="CG615" s="59"/>
      <c r="CH615" s="59"/>
      <c r="CI615" s="59"/>
      <c r="CJ615" s="59"/>
      <c r="CK615" s="59"/>
      <c r="CL615" s="59"/>
      <c r="CM615" s="59"/>
      <c r="CN615" s="59"/>
      <c r="CO615" s="59"/>
      <c r="CP615" s="59"/>
      <c r="CQ615" s="59"/>
      <c r="CR615" s="59"/>
      <c r="CS615" s="59"/>
      <c r="CT615" s="59"/>
      <c r="CU615" s="59"/>
      <c r="CV615" s="59"/>
      <c r="CW615" s="59"/>
      <c r="CX615" s="59"/>
      <c r="CY615" s="59"/>
      <c r="CZ615" s="59"/>
      <c r="DA615" s="59"/>
      <c r="DB615" s="59"/>
      <c r="DC615" s="59"/>
      <c r="DD615" s="59"/>
      <c r="DE615" s="59"/>
      <c r="DF615" s="59"/>
      <c r="DG615" s="59"/>
      <c r="DH615" s="59"/>
      <c r="DI615" s="59"/>
      <c r="DJ615" s="59"/>
      <c r="DK615" s="59"/>
      <c r="DL615" s="59"/>
      <c r="DM615" s="59"/>
      <c r="DN615" s="59"/>
      <c r="DO615" s="59"/>
      <c r="DP615" s="59"/>
      <c r="DQ615" s="59"/>
      <c r="DR615" s="59"/>
      <c r="DS615" s="59"/>
      <c r="DT615" s="59"/>
      <c r="DU615" s="59"/>
      <c r="DV615" s="59"/>
      <c r="DW615" s="59"/>
      <c r="DX615" s="59"/>
      <c r="DY615" s="59"/>
      <c r="DZ615" s="59"/>
      <c r="EA615" s="59"/>
      <c r="EB615" s="59"/>
      <c r="EC615" s="59"/>
      <c r="ED615" s="59"/>
      <c r="EE615" s="59"/>
      <c r="EF615" s="59"/>
      <c r="EG615" s="59"/>
      <c r="EH615" s="59"/>
      <c r="EI615" s="59"/>
      <c r="EJ615" s="59"/>
      <c r="EK615" s="59"/>
      <c r="EL615" s="59"/>
      <c r="EM615" s="59"/>
      <c r="EN615" s="59"/>
      <c r="EO615" s="59"/>
      <c r="EP615" s="59"/>
      <c r="EQ615" s="59"/>
      <c r="ER615" s="59"/>
      <c r="ES615" s="59"/>
      <c r="ET615" s="59"/>
      <c r="EU615" s="59"/>
      <c r="EV615" s="59"/>
      <c r="EW615" s="59"/>
      <c r="EX615" s="59"/>
      <c r="EY615" s="59"/>
      <c r="EZ615" s="59"/>
      <c r="FA615" s="59"/>
      <c r="FB615" s="59"/>
      <c r="FC615" s="59"/>
      <c r="FD615" s="59"/>
      <c r="FE615" s="59"/>
      <c r="FF615" s="59"/>
      <c r="FG615" s="59"/>
      <c r="FH615" s="59"/>
      <c r="FI615" s="59"/>
      <c r="FJ615" s="59"/>
      <c r="FK615" s="59"/>
      <c r="FL615" s="59"/>
      <c r="FM615" s="59"/>
      <c r="FN615" s="59"/>
      <c r="FO615" s="59"/>
      <c r="FP615" s="59"/>
      <c r="FQ615" s="59"/>
      <c r="FR615" s="59"/>
      <c r="FS615" s="59"/>
      <c r="FT615" s="59"/>
      <c r="FU615" s="59"/>
      <c r="FV615" s="59"/>
      <c r="FW615" s="59"/>
      <c r="FX615" s="59"/>
      <c r="FY615" s="59"/>
      <c r="FZ615" s="59"/>
      <c r="GA615" s="59"/>
      <c r="GB615" s="59"/>
      <c r="GC615" s="59"/>
      <c r="GD615" s="59"/>
      <c r="GE615" s="59"/>
      <c r="GF615" s="59"/>
      <c r="GG615" s="59"/>
      <c r="GH615" s="59"/>
      <c r="GI615" s="59"/>
      <c r="GJ615" s="59"/>
      <c r="GK615" s="59"/>
      <c r="GL615" s="59"/>
      <c r="GM615" s="59"/>
      <c r="GN615" s="59"/>
      <c r="GO615" s="59"/>
      <c r="GP615" s="59"/>
      <c r="GQ615" s="59"/>
      <c r="GR615" s="59"/>
      <c r="GS615" s="59"/>
      <c r="GT615" s="59"/>
      <c r="GU615" s="59"/>
      <c r="GV615" s="59"/>
      <c r="GW615" s="59"/>
      <c r="GX615" s="59"/>
      <c r="GY615" s="59"/>
      <c r="GZ615" s="59"/>
      <c r="HA615" s="59"/>
      <c r="HB615" s="59"/>
      <c r="HC615" s="59"/>
      <c r="HD615" s="59"/>
      <c r="HE615" s="59"/>
      <c r="HF615" s="59"/>
      <c r="HG615" s="59"/>
      <c r="HH615" s="59"/>
      <c r="HI615" s="59"/>
      <c r="HJ615" s="59"/>
      <c r="HK615" s="59"/>
      <c r="HL615" s="59"/>
      <c r="HM615" s="59"/>
      <c r="HN615" s="59"/>
      <c r="HO615" s="59"/>
      <c r="HP615" s="59"/>
      <c r="HQ615" s="59"/>
      <c r="HR615" s="59"/>
      <c r="HS615" s="59"/>
      <c r="HT615" s="59"/>
      <c r="HU615" s="59"/>
      <c r="HV615" s="59"/>
      <c r="HW615" s="59"/>
      <c r="HX615" s="59"/>
      <c r="HY615" s="59"/>
      <c r="HZ615" s="59"/>
    </row>
    <row r="616" spans="1:234" ht="10.5" customHeight="1">
      <c r="A616" s="467"/>
      <c r="B616" s="468"/>
      <c r="C616" s="294"/>
      <c r="D616" s="283">
        <v>49</v>
      </c>
      <c r="E616" s="87"/>
      <c r="F616" s="87"/>
      <c r="G616" s="87"/>
      <c r="H616" s="87"/>
      <c r="I616" s="87"/>
      <c r="J616" s="88"/>
      <c r="K616" s="89" t="s">
        <v>565</v>
      </c>
      <c r="L616" s="90">
        <v>9</v>
      </c>
      <c r="M616" s="91" t="s">
        <v>97</v>
      </c>
      <c r="N616" s="92">
        <v>18</v>
      </c>
      <c r="O616" s="212" t="s">
        <v>29</v>
      </c>
      <c r="P616" s="222"/>
      <c r="Q616" s="319"/>
      <c r="R616" s="93"/>
      <c r="S616" s="93"/>
      <c r="T616" s="94">
        <v>10</v>
      </c>
      <c r="U616" s="94"/>
      <c r="V616" s="90"/>
      <c r="W616" s="89">
        <v>123</v>
      </c>
      <c r="X616" s="92"/>
      <c r="Y616" s="182"/>
      <c r="Z616" s="184"/>
      <c r="AA616" s="306"/>
      <c r="AB616" s="442">
        <v>49</v>
      </c>
      <c r="AC616" s="349"/>
      <c r="AD616" s="349"/>
      <c r="AE616" s="349"/>
      <c r="AF616" s="349"/>
      <c r="AG616" s="349"/>
      <c r="AH616" s="349"/>
      <c r="AI616" s="306"/>
      <c r="AJ616" s="90">
        <v>8</v>
      </c>
      <c r="AK616" s="182"/>
      <c r="AL616" s="184"/>
      <c r="AM616" s="349"/>
      <c r="AN616" s="349"/>
      <c r="AO616" s="306"/>
      <c r="AP616" s="350">
        <v>1</v>
      </c>
      <c r="AQ616" s="490"/>
      <c r="AR616" s="95"/>
      <c r="AS616" s="95"/>
      <c r="AT616" s="95"/>
      <c r="AU616" s="95"/>
      <c r="AV616" s="95"/>
      <c r="AW616" s="95"/>
      <c r="AX616" s="95"/>
      <c r="AY616" s="95"/>
      <c r="AZ616" s="95"/>
      <c r="BA616" s="95"/>
      <c r="BB616" s="95"/>
      <c r="BC616" s="95"/>
      <c r="BD616" s="95"/>
      <c r="BE616" s="95"/>
      <c r="BF616" s="95"/>
      <c r="BG616" s="95"/>
      <c r="BH616" s="95"/>
      <c r="BI616" s="95"/>
      <c r="BJ616" s="95"/>
      <c r="BK616" s="95"/>
      <c r="BL616" s="95"/>
      <c r="BM616" s="95"/>
      <c r="BN616" s="95"/>
      <c r="BO616" s="95"/>
      <c r="BP616" s="95"/>
      <c r="BQ616" s="95"/>
      <c r="BR616" s="95"/>
      <c r="BS616" s="95"/>
      <c r="BT616" s="95"/>
      <c r="BU616" s="95"/>
      <c r="BV616" s="95"/>
      <c r="BW616" s="95"/>
      <c r="BX616" s="95"/>
      <c r="BY616" s="95"/>
      <c r="BZ616" s="95"/>
      <c r="CA616" s="95"/>
      <c r="CB616" s="95"/>
      <c r="CC616" s="95"/>
      <c r="CD616" s="95"/>
      <c r="CE616" s="95"/>
      <c r="CF616" s="95"/>
      <c r="CG616" s="95"/>
      <c r="CH616" s="95"/>
      <c r="CI616" s="95"/>
      <c r="CJ616" s="95"/>
      <c r="CK616" s="95"/>
      <c r="CL616" s="95"/>
      <c r="CM616" s="95"/>
      <c r="CN616" s="95"/>
      <c r="CO616" s="95"/>
      <c r="CP616" s="95"/>
      <c r="CQ616" s="95"/>
      <c r="CR616" s="95"/>
      <c r="CS616" s="95"/>
      <c r="CT616" s="95"/>
      <c r="CU616" s="95"/>
      <c r="CV616" s="95"/>
      <c r="CW616" s="95"/>
      <c r="CX616" s="95"/>
      <c r="CY616" s="95"/>
      <c r="CZ616" s="95"/>
      <c r="DA616" s="95"/>
      <c r="DB616" s="95"/>
      <c r="DC616" s="95"/>
      <c r="DD616" s="95"/>
      <c r="DE616" s="95"/>
      <c r="DF616" s="95"/>
      <c r="DG616" s="95"/>
      <c r="DH616" s="95"/>
      <c r="DI616" s="95"/>
      <c r="DJ616" s="95"/>
      <c r="DK616" s="95"/>
      <c r="DL616" s="95"/>
      <c r="DM616" s="95"/>
      <c r="DN616" s="95"/>
      <c r="DO616" s="95"/>
      <c r="DP616" s="95"/>
      <c r="DQ616" s="95"/>
      <c r="DR616" s="95"/>
      <c r="DS616" s="95"/>
      <c r="DT616" s="95"/>
      <c r="DU616" s="95"/>
      <c r="DV616" s="95"/>
      <c r="DW616" s="95"/>
      <c r="DX616" s="95"/>
      <c r="DY616" s="95"/>
      <c r="DZ616" s="95"/>
      <c r="EA616" s="95"/>
      <c r="EB616" s="95"/>
      <c r="EC616" s="95"/>
      <c r="ED616" s="95"/>
      <c r="EE616" s="95"/>
      <c r="EF616" s="95"/>
      <c r="EG616" s="95"/>
      <c r="EH616" s="95"/>
      <c r="EI616" s="95"/>
      <c r="EJ616" s="95"/>
      <c r="EK616" s="95"/>
      <c r="EL616" s="95"/>
      <c r="EM616" s="95"/>
      <c r="EN616" s="95"/>
      <c r="EO616" s="95"/>
      <c r="EP616" s="95"/>
      <c r="EQ616" s="95"/>
      <c r="ER616" s="95"/>
      <c r="ES616" s="95"/>
      <c r="ET616" s="95"/>
      <c r="EU616" s="95"/>
      <c r="EV616" s="95"/>
      <c r="EW616" s="95"/>
      <c r="EX616" s="95"/>
      <c r="EY616" s="95"/>
      <c r="EZ616" s="95"/>
      <c r="FA616" s="95"/>
      <c r="FB616" s="95"/>
      <c r="FC616" s="95"/>
      <c r="FD616" s="95"/>
      <c r="FE616" s="95"/>
      <c r="FF616" s="95"/>
      <c r="FG616" s="95"/>
      <c r="FH616" s="95"/>
      <c r="FI616" s="95"/>
      <c r="FJ616" s="95"/>
      <c r="FK616" s="95"/>
      <c r="FL616" s="95"/>
      <c r="FM616" s="95"/>
      <c r="FN616" s="95"/>
      <c r="FO616" s="95"/>
      <c r="FP616" s="95"/>
      <c r="FQ616" s="95"/>
      <c r="FR616" s="95"/>
      <c r="FS616" s="95"/>
      <c r="FT616" s="95"/>
      <c r="FU616" s="95"/>
      <c r="FV616" s="95"/>
      <c r="FW616" s="95"/>
      <c r="FX616" s="95"/>
      <c r="FY616" s="95"/>
      <c r="FZ616" s="95"/>
      <c r="GA616" s="95"/>
      <c r="GB616" s="95"/>
      <c r="GC616" s="95"/>
      <c r="GD616" s="95"/>
      <c r="GE616" s="95"/>
      <c r="GF616" s="95"/>
      <c r="GG616" s="95"/>
      <c r="GH616" s="95"/>
      <c r="GI616" s="95"/>
      <c r="GJ616" s="95"/>
      <c r="GK616" s="95"/>
      <c r="GL616" s="95"/>
      <c r="GM616" s="95"/>
      <c r="GN616" s="95"/>
      <c r="GO616" s="95"/>
      <c r="GP616" s="95"/>
      <c r="GQ616" s="95"/>
      <c r="GR616" s="95"/>
      <c r="GS616" s="95"/>
      <c r="GT616" s="95"/>
      <c r="GU616" s="95"/>
      <c r="GV616" s="95"/>
      <c r="GW616" s="95"/>
      <c r="GX616" s="95"/>
      <c r="GY616" s="95"/>
      <c r="GZ616" s="95"/>
      <c r="HA616" s="95"/>
      <c r="HB616" s="95"/>
      <c r="HC616" s="95"/>
      <c r="HD616" s="95"/>
      <c r="HE616" s="95"/>
      <c r="HF616" s="95"/>
      <c r="HG616" s="95"/>
      <c r="HH616" s="95"/>
      <c r="HI616" s="95"/>
      <c r="HJ616" s="95"/>
      <c r="HK616" s="95"/>
      <c r="HL616" s="95"/>
      <c r="HM616" s="95"/>
      <c r="HN616" s="95"/>
      <c r="HO616" s="95"/>
      <c r="HP616" s="95"/>
      <c r="HQ616" s="95"/>
      <c r="HR616" s="95"/>
      <c r="HS616" s="95"/>
      <c r="HT616" s="95"/>
      <c r="HU616" s="95"/>
      <c r="HV616" s="95"/>
      <c r="HW616" s="95"/>
      <c r="HX616" s="95"/>
      <c r="HY616" s="95"/>
      <c r="HZ616" s="95"/>
    </row>
    <row r="617" spans="1:234" s="95" customFormat="1" ht="10.5" customHeight="1">
      <c r="A617" s="463" t="s">
        <v>61</v>
      </c>
      <c r="B617" s="465">
        <f>B615+1</f>
        <v>38925</v>
      </c>
      <c r="C617" s="293">
        <f>SUM(D617:J618)</f>
        <v>25</v>
      </c>
      <c r="D617" s="285"/>
      <c r="E617" s="96"/>
      <c r="F617" s="80"/>
      <c r="G617" s="80"/>
      <c r="H617" s="80"/>
      <c r="I617" s="96"/>
      <c r="J617" s="81"/>
      <c r="K617" s="28"/>
      <c r="L617" s="99"/>
      <c r="M617" s="82"/>
      <c r="N617" s="83"/>
      <c r="O617" s="213"/>
      <c r="P617" s="221"/>
      <c r="Q617" s="318">
        <f>SUM(R617:R618,T617:T618)+SUM(S617:S618)*1.5+SUM(U617:U618)/3+SUM(V617:V618)*0.6</f>
        <v>5</v>
      </c>
      <c r="R617" s="70"/>
      <c r="S617" s="70"/>
      <c r="T617" s="29"/>
      <c r="U617" s="29"/>
      <c r="V617" s="30"/>
      <c r="W617" s="28"/>
      <c r="X617" s="83"/>
      <c r="Y617" s="140"/>
      <c r="Z617" s="185"/>
      <c r="AA617" s="34"/>
      <c r="AB617" s="32"/>
      <c r="AC617" s="33"/>
      <c r="AD617" s="33"/>
      <c r="AE617" s="33"/>
      <c r="AF617" s="33"/>
      <c r="AG617" s="33"/>
      <c r="AH617" s="33"/>
      <c r="AI617" s="34"/>
      <c r="AJ617" s="30"/>
      <c r="AK617" s="180">
        <v>44</v>
      </c>
      <c r="AL617" s="185">
        <v>64</v>
      </c>
      <c r="AM617" s="33">
        <v>62</v>
      </c>
      <c r="AN617" s="33">
        <v>60</v>
      </c>
      <c r="AO617" s="34">
        <f>AN617-AK617</f>
        <v>16</v>
      </c>
      <c r="AP617" s="352"/>
      <c r="AQ617" s="491" t="s">
        <v>234</v>
      </c>
      <c r="AR617" s="59"/>
      <c r="AS617" s="59"/>
      <c r="AT617" s="59"/>
      <c r="AU617" s="59"/>
      <c r="AV617" s="59"/>
      <c r="AW617" s="59"/>
      <c r="AX617" s="59"/>
      <c r="AY617" s="59"/>
      <c r="AZ617" s="59"/>
      <c r="BA617" s="59"/>
      <c r="BB617" s="59"/>
      <c r="BC617" s="59"/>
      <c r="BD617" s="59"/>
      <c r="BE617" s="59"/>
      <c r="BF617" s="59"/>
      <c r="BG617" s="59"/>
      <c r="BH617" s="59"/>
      <c r="BI617" s="59"/>
      <c r="BJ617" s="59"/>
      <c r="BK617" s="59"/>
      <c r="BL617" s="59"/>
      <c r="BM617" s="59"/>
      <c r="BN617" s="59"/>
      <c r="BO617" s="59"/>
      <c r="BP617" s="59"/>
      <c r="BQ617" s="59"/>
      <c r="BR617" s="59"/>
      <c r="BS617" s="59"/>
      <c r="BT617" s="59"/>
      <c r="BU617" s="59"/>
      <c r="BV617" s="59"/>
      <c r="BW617" s="59"/>
      <c r="BX617" s="59"/>
      <c r="BY617" s="59"/>
      <c r="BZ617" s="59"/>
      <c r="CA617" s="59"/>
      <c r="CB617" s="59"/>
      <c r="CC617" s="59"/>
      <c r="CD617" s="59"/>
      <c r="CE617" s="59"/>
      <c r="CF617" s="59"/>
      <c r="CG617" s="59"/>
      <c r="CH617" s="59"/>
      <c r="CI617" s="59"/>
      <c r="CJ617" s="59"/>
      <c r="CK617" s="59"/>
      <c r="CL617" s="59"/>
      <c r="CM617" s="59"/>
      <c r="CN617" s="59"/>
      <c r="CO617" s="59"/>
      <c r="CP617" s="59"/>
      <c r="CQ617" s="59"/>
      <c r="CR617" s="59"/>
      <c r="CS617" s="59"/>
      <c r="CT617" s="59"/>
      <c r="CU617" s="59"/>
      <c r="CV617" s="59"/>
      <c r="CW617" s="59"/>
      <c r="CX617" s="59"/>
      <c r="CY617" s="59"/>
      <c r="CZ617" s="59"/>
      <c r="DA617" s="59"/>
      <c r="DB617" s="59"/>
      <c r="DC617" s="59"/>
      <c r="DD617" s="59"/>
      <c r="DE617" s="59"/>
      <c r="DF617" s="59"/>
      <c r="DG617" s="59"/>
      <c r="DH617" s="59"/>
      <c r="DI617" s="59"/>
      <c r="DJ617" s="59"/>
      <c r="DK617" s="59"/>
      <c r="DL617" s="59"/>
      <c r="DM617" s="59"/>
      <c r="DN617" s="59"/>
      <c r="DO617" s="59"/>
      <c r="DP617" s="59"/>
      <c r="DQ617" s="59"/>
      <c r="DR617" s="59"/>
      <c r="DS617" s="59"/>
      <c r="DT617" s="59"/>
      <c r="DU617" s="59"/>
      <c r="DV617" s="59"/>
      <c r="DW617" s="59"/>
      <c r="DX617" s="59"/>
      <c r="DY617" s="59"/>
      <c r="DZ617" s="59"/>
      <c r="EA617" s="59"/>
      <c r="EB617" s="59"/>
      <c r="EC617" s="59"/>
      <c r="ED617" s="59"/>
      <c r="EE617" s="59"/>
      <c r="EF617" s="59"/>
      <c r="EG617" s="59"/>
      <c r="EH617" s="59"/>
      <c r="EI617" s="59"/>
      <c r="EJ617" s="59"/>
      <c r="EK617" s="59"/>
      <c r="EL617" s="59"/>
      <c r="EM617" s="59"/>
      <c r="EN617" s="59"/>
      <c r="EO617" s="59"/>
      <c r="EP617" s="59"/>
      <c r="EQ617" s="59"/>
      <c r="ER617" s="59"/>
      <c r="ES617" s="59"/>
      <c r="ET617" s="59"/>
      <c r="EU617" s="59"/>
      <c r="EV617" s="59"/>
      <c r="EW617" s="59"/>
      <c r="EX617" s="59"/>
      <c r="EY617" s="59"/>
      <c r="EZ617" s="59"/>
      <c r="FA617" s="59"/>
      <c r="FB617" s="59"/>
      <c r="FC617" s="59"/>
      <c r="FD617" s="59"/>
      <c r="FE617" s="59"/>
      <c r="FF617" s="59"/>
      <c r="FG617" s="59"/>
      <c r="FH617" s="59"/>
      <c r="FI617" s="59"/>
      <c r="FJ617" s="59"/>
      <c r="FK617" s="59"/>
      <c r="FL617" s="59"/>
      <c r="FM617" s="59"/>
      <c r="FN617" s="59"/>
      <c r="FO617" s="59"/>
      <c r="FP617" s="59"/>
      <c r="FQ617" s="59"/>
      <c r="FR617" s="59"/>
      <c r="FS617" s="59"/>
      <c r="FT617" s="59"/>
      <c r="FU617" s="59"/>
      <c r="FV617" s="59"/>
      <c r="FW617" s="59"/>
      <c r="FX617" s="59"/>
      <c r="FY617" s="59"/>
      <c r="FZ617" s="59"/>
      <c r="GA617" s="59"/>
      <c r="GB617" s="59"/>
      <c r="GC617" s="59"/>
      <c r="GD617" s="59"/>
      <c r="GE617" s="59"/>
      <c r="GF617" s="59"/>
      <c r="GG617" s="59"/>
      <c r="GH617" s="59"/>
      <c r="GI617" s="59"/>
      <c r="GJ617" s="59"/>
      <c r="GK617" s="59"/>
      <c r="GL617" s="59"/>
      <c r="GM617" s="59"/>
      <c r="GN617" s="59"/>
      <c r="GO617" s="59"/>
      <c r="GP617" s="59"/>
      <c r="GQ617" s="59"/>
      <c r="GR617" s="59"/>
      <c r="GS617" s="59"/>
      <c r="GT617" s="59"/>
      <c r="GU617" s="59"/>
      <c r="GV617" s="59"/>
      <c r="GW617" s="59"/>
      <c r="GX617" s="59"/>
      <c r="GY617" s="59"/>
      <c r="GZ617" s="59"/>
      <c r="HA617" s="59"/>
      <c r="HB617" s="59"/>
      <c r="HC617" s="59"/>
      <c r="HD617" s="59"/>
      <c r="HE617" s="59"/>
      <c r="HF617" s="59"/>
      <c r="HG617" s="59"/>
      <c r="HH617" s="59"/>
      <c r="HI617" s="59"/>
      <c r="HJ617" s="59"/>
      <c r="HK617" s="59"/>
      <c r="HL617" s="59"/>
      <c r="HM617" s="59"/>
      <c r="HN617" s="59"/>
      <c r="HO617" s="59"/>
      <c r="HP617" s="59"/>
      <c r="HQ617" s="59"/>
      <c r="HR617" s="59"/>
      <c r="HS617" s="59"/>
      <c r="HT617" s="59"/>
      <c r="HU617" s="59"/>
      <c r="HV617" s="59"/>
      <c r="HW617" s="59"/>
      <c r="HX617" s="59"/>
      <c r="HY617" s="59"/>
      <c r="HZ617" s="59"/>
    </row>
    <row r="618" spans="1:234" ht="10.5" customHeight="1">
      <c r="A618" s="467"/>
      <c r="B618" s="468"/>
      <c r="C618" s="294"/>
      <c r="D618" s="286">
        <v>23</v>
      </c>
      <c r="E618" s="97"/>
      <c r="F618" s="87"/>
      <c r="G618" s="87"/>
      <c r="H618" s="87"/>
      <c r="I618" s="97">
        <v>2</v>
      </c>
      <c r="J618" s="88"/>
      <c r="K618" s="89" t="s">
        <v>31</v>
      </c>
      <c r="L618" s="101">
        <v>9</v>
      </c>
      <c r="M618" s="91" t="s">
        <v>70</v>
      </c>
      <c r="N618" s="92">
        <v>21</v>
      </c>
      <c r="O618" s="212" t="s">
        <v>207</v>
      </c>
      <c r="P618" s="222"/>
      <c r="Q618" s="319"/>
      <c r="R618" s="93"/>
      <c r="S618" s="93"/>
      <c r="T618" s="94">
        <v>5</v>
      </c>
      <c r="U618" s="94"/>
      <c r="V618" s="90"/>
      <c r="W618" s="89">
        <v>119</v>
      </c>
      <c r="X618" s="92"/>
      <c r="Y618" s="182"/>
      <c r="Z618" s="184"/>
      <c r="AA618" s="306"/>
      <c r="AB618" s="442">
        <v>25</v>
      </c>
      <c r="AC618" s="349"/>
      <c r="AD618" s="349"/>
      <c r="AE618" s="349"/>
      <c r="AF618" s="349"/>
      <c r="AG618" s="349"/>
      <c r="AH618" s="349"/>
      <c r="AI618" s="306"/>
      <c r="AJ618" s="90">
        <v>8</v>
      </c>
      <c r="AK618" s="182"/>
      <c r="AL618" s="184"/>
      <c r="AM618" s="349"/>
      <c r="AN618" s="349"/>
      <c r="AO618" s="306"/>
      <c r="AP618" s="350"/>
      <c r="AQ618" s="490"/>
      <c r="AR618" s="95"/>
      <c r="AS618" s="95"/>
      <c r="AT618" s="95"/>
      <c r="AU618" s="95"/>
      <c r="AV618" s="95"/>
      <c r="AW618" s="95"/>
      <c r="AX618" s="95"/>
      <c r="AY618" s="95"/>
      <c r="AZ618" s="95"/>
      <c r="BA618" s="95"/>
      <c r="BB618" s="95"/>
      <c r="BC618" s="95"/>
      <c r="BD618" s="95"/>
      <c r="BE618" s="95"/>
      <c r="BF618" s="95"/>
      <c r="BG618" s="95"/>
      <c r="BH618" s="95"/>
      <c r="BI618" s="95"/>
      <c r="BJ618" s="95"/>
      <c r="BK618" s="95"/>
      <c r="BL618" s="95"/>
      <c r="BM618" s="95"/>
      <c r="BN618" s="95"/>
      <c r="BO618" s="95"/>
      <c r="BP618" s="95"/>
      <c r="BQ618" s="95"/>
      <c r="BR618" s="95"/>
      <c r="BS618" s="95"/>
      <c r="BT618" s="95"/>
      <c r="BU618" s="95"/>
      <c r="BV618" s="95"/>
      <c r="BW618" s="95"/>
      <c r="BX618" s="95"/>
      <c r="BY618" s="95"/>
      <c r="BZ618" s="95"/>
      <c r="CA618" s="95"/>
      <c r="CB618" s="95"/>
      <c r="CC618" s="95"/>
      <c r="CD618" s="95"/>
      <c r="CE618" s="95"/>
      <c r="CF618" s="95"/>
      <c r="CG618" s="95"/>
      <c r="CH618" s="95"/>
      <c r="CI618" s="95"/>
      <c r="CJ618" s="95"/>
      <c r="CK618" s="95"/>
      <c r="CL618" s="95"/>
      <c r="CM618" s="95"/>
      <c r="CN618" s="95"/>
      <c r="CO618" s="95"/>
      <c r="CP618" s="95"/>
      <c r="CQ618" s="95"/>
      <c r="CR618" s="95"/>
      <c r="CS618" s="95"/>
      <c r="CT618" s="95"/>
      <c r="CU618" s="95"/>
      <c r="CV618" s="95"/>
      <c r="CW618" s="95"/>
      <c r="CX618" s="95"/>
      <c r="CY618" s="95"/>
      <c r="CZ618" s="95"/>
      <c r="DA618" s="95"/>
      <c r="DB618" s="95"/>
      <c r="DC618" s="95"/>
      <c r="DD618" s="95"/>
      <c r="DE618" s="95"/>
      <c r="DF618" s="95"/>
      <c r="DG618" s="95"/>
      <c r="DH618" s="95"/>
      <c r="DI618" s="95"/>
      <c r="DJ618" s="95"/>
      <c r="DK618" s="95"/>
      <c r="DL618" s="95"/>
      <c r="DM618" s="95"/>
      <c r="DN618" s="95"/>
      <c r="DO618" s="95"/>
      <c r="DP618" s="95"/>
      <c r="DQ618" s="95"/>
      <c r="DR618" s="95"/>
      <c r="DS618" s="95"/>
      <c r="DT618" s="95"/>
      <c r="DU618" s="95"/>
      <c r="DV618" s="95"/>
      <c r="DW618" s="95"/>
      <c r="DX618" s="95"/>
      <c r="DY618" s="95"/>
      <c r="DZ618" s="95"/>
      <c r="EA618" s="95"/>
      <c r="EB618" s="95"/>
      <c r="EC618" s="95"/>
      <c r="ED618" s="95"/>
      <c r="EE618" s="95"/>
      <c r="EF618" s="95"/>
      <c r="EG618" s="95"/>
      <c r="EH618" s="95"/>
      <c r="EI618" s="95"/>
      <c r="EJ618" s="95"/>
      <c r="EK618" s="95"/>
      <c r="EL618" s="95"/>
      <c r="EM618" s="95"/>
      <c r="EN618" s="95"/>
      <c r="EO618" s="95"/>
      <c r="EP618" s="95"/>
      <c r="EQ618" s="95"/>
      <c r="ER618" s="95"/>
      <c r="ES618" s="95"/>
      <c r="ET618" s="95"/>
      <c r="EU618" s="95"/>
      <c r="EV618" s="95"/>
      <c r="EW618" s="95"/>
      <c r="EX618" s="95"/>
      <c r="EY618" s="95"/>
      <c r="EZ618" s="95"/>
      <c r="FA618" s="95"/>
      <c r="FB618" s="95"/>
      <c r="FC618" s="95"/>
      <c r="FD618" s="95"/>
      <c r="FE618" s="95"/>
      <c r="FF618" s="95"/>
      <c r="FG618" s="95"/>
      <c r="FH618" s="95"/>
      <c r="FI618" s="95"/>
      <c r="FJ618" s="95"/>
      <c r="FK618" s="95"/>
      <c r="FL618" s="95"/>
      <c r="FM618" s="95"/>
      <c r="FN618" s="95"/>
      <c r="FO618" s="95"/>
      <c r="FP618" s="95"/>
      <c r="FQ618" s="95"/>
      <c r="FR618" s="95"/>
      <c r="FS618" s="95"/>
      <c r="FT618" s="95"/>
      <c r="FU618" s="95"/>
      <c r="FV618" s="95"/>
      <c r="FW618" s="95"/>
      <c r="FX618" s="95"/>
      <c r="FY618" s="95"/>
      <c r="FZ618" s="95"/>
      <c r="GA618" s="95"/>
      <c r="GB618" s="95"/>
      <c r="GC618" s="95"/>
      <c r="GD618" s="95"/>
      <c r="GE618" s="95"/>
      <c r="GF618" s="95"/>
      <c r="GG618" s="95"/>
      <c r="GH618" s="95"/>
      <c r="GI618" s="95"/>
      <c r="GJ618" s="95"/>
      <c r="GK618" s="95"/>
      <c r="GL618" s="95"/>
      <c r="GM618" s="95"/>
      <c r="GN618" s="95"/>
      <c r="GO618" s="95"/>
      <c r="GP618" s="95"/>
      <c r="GQ618" s="95"/>
      <c r="GR618" s="95"/>
      <c r="GS618" s="95"/>
      <c r="GT618" s="95"/>
      <c r="GU618" s="95"/>
      <c r="GV618" s="95"/>
      <c r="GW618" s="95"/>
      <c r="GX618" s="95"/>
      <c r="GY618" s="95"/>
      <c r="GZ618" s="95"/>
      <c r="HA618" s="95"/>
      <c r="HB618" s="95"/>
      <c r="HC618" s="95"/>
      <c r="HD618" s="95"/>
      <c r="HE618" s="95"/>
      <c r="HF618" s="95"/>
      <c r="HG618" s="95"/>
      <c r="HH618" s="95"/>
      <c r="HI618" s="95"/>
      <c r="HJ618" s="95"/>
      <c r="HK618" s="95"/>
      <c r="HL618" s="95"/>
      <c r="HM618" s="95"/>
      <c r="HN618" s="95"/>
      <c r="HO618" s="95"/>
      <c r="HP618" s="95"/>
      <c r="HQ618" s="95"/>
      <c r="HR618" s="95"/>
      <c r="HS618" s="95"/>
      <c r="HT618" s="95"/>
      <c r="HU618" s="95"/>
      <c r="HV618" s="95"/>
      <c r="HW618" s="95"/>
      <c r="HX618" s="95"/>
      <c r="HY618" s="95"/>
      <c r="HZ618" s="95"/>
    </row>
    <row r="619" spans="1:234" s="95" customFormat="1" ht="10.5" customHeight="1">
      <c r="A619" s="463" t="s">
        <v>62</v>
      </c>
      <c r="B619" s="465">
        <f>B617+1</f>
        <v>38926</v>
      </c>
      <c r="C619" s="293">
        <f>SUM(D619:J620)</f>
        <v>39</v>
      </c>
      <c r="D619" s="285">
        <v>35</v>
      </c>
      <c r="E619" s="96"/>
      <c r="F619" s="80"/>
      <c r="G619" s="80"/>
      <c r="H619" s="80"/>
      <c r="I619" s="80">
        <v>4</v>
      </c>
      <c r="J619" s="98"/>
      <c r="K619" s="28" t="s">
        <v>31</v>
      </c>
      <c r="L619" s="30">
        <v>9</v>
      </c>
      <c r="M619" s="82" t="s">
        <v>100</v>
      </c>
      <c r="N619" s="83">
        <v>11</v>
      </c>
      <c r="O619" s="211" t="s">
        <v>29</v>
      </c>
      <c r="P619" s="221"/>
      <c r="Q619" s="318">
        <f>SUM(R619:R620,T619:T620)+SUM(S619:S620)*1.5+SUM(U619:U620)/3+SUM(V619:V620)*0.6</f>
        <v>7</v>
      </c>
      <c r="R619" s="70"/>
      <c r="S619" s="70"/>
      <c r="T619" s="29">
        <v>7</v>
      </c>
      <c r="U619" s="29"/>
      <c r="V619" s="30"/>
      <c r="W619" s="28"/>
      <c r="X619" s="83"/>
      <c r="Y619" s="180"/>
      <c r="Z619" s="307"/>
      <c r="AA619" s="54"/>
      <c r="AB619" s="38">
        <v>39</v>
      </c>
      <c r="AC619" s="37"/>
      <c r="AD619" s="37"/>
      <c r="AE619" s="37"/>
      <c r="AF619" s="37"/>
      <c r="AG619" s="37"/>
      <c r="AH619" s="37"/>
      <c r="AI619" s="54"/>
      <c r="AJ619" s="30"/>
      <c r="AK619" s="180">
        <v>45</v>
      </c>
      <c r="AL619" s="185">
        <v>68</v>
      </c>
      <c r="AM619" s="33">
        <v>62</v>
      </c>
      <c r="AN619" s="33">
        <v>60</v>
      </c>
      <c r="AO619" s="34">
        <f>AN619-AK619</f>
        <v>15</v>
      </c>
      <c r="AP619" s="352"/>
      <c r="AQ619" s="491" t="s">
        <v>235</v>
      </c>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c r="BO619" s="59"/>
      <c r="BP619" s="59"/>
      <c r="BQ619" s="59"/>
      <c r="BR619" s="59"/>
      <c r="BS619" s="59"/>
      <c r="BT619" s="59"/>
      <c r="BU619" s="59"/>
      <c r="BV619" s="59"/>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c r="DV619" s="59"/>
      <c r="DW619" s="59"/>
      <c r="DX619" s="59"/>
      <c r="DY619" s="59"/>
      <c r="DZ619" s="59"/>
      <c r="EA619" s="59"/>
      <c r="EB619" s="59"/>
      <c r="EC619" s="59"/>
      <c r="ED619" s="59"/>
      <c r="EE619" s="59"/>
      <c r="EF619" s="59"/>
      <c r="EG619" s="59"/>
      <c r="EH619" s="59"/>
      <c r="EI619" s="59"/>
      <c r="EJ619" s="59"/>
      <c r="EK619" s="59"/>
      <c r="EL619" s="59"/>
      <c r="EM619" s="59"/>
      <c r="EN619" s="59"/>
      <c r="EO619" s="59"/>
      <c r="EP619" s="59"/>
      <c r="EQ619" s="59"/>
      <c r="ER619" s="59"/>
      <c r="ES619" s="59"/>
      <c r="ET619" s="59"/>
      <c r="EU619" s="59"/>
      <c r="EV619" s="59"/>
      <c r="EW619" s="59"/>
      <c r="EX619" s="59"/>
      <c r="EY619" s="59"/>
      <c r="EZ619" s="59"/>
      <c r="FA619" s="59"/>
      <c r="FB619" s="59"/>
      <c r="FC619" s="59"/>
      <c r="FD619" s="59"/>
      <c r="FE619" s="59"/>
      <c r="FF619" s="59"/>
      <c r="FG619" s="59"/>
      <c r="FH619" s="59"/>
      <c r="FI619" s="59"/>
      <c r="FJ619" s="59"/>
      <c r="FK619" s="59"/>
      <c r="FL619" s="59"/>
      <c r="FM619" s="59"/>
      <c r="FN619" s="59"/>
      <c r="FO619" s="59"/>
      <c r="FP619" s="59"/>
      <c r="FQ619" s="59"/>
      <c r="FR619" s="59"/>
      <c r="FS619" s="59"/>
      <c r="FT619" s="59"/>
      <c r="FU619" s="59"/>
      <c r="FV619" s="59"/>
      <c r="FW619" s="59"/>
      <c r="FX619" s="59"/>
      <c r="FY619" s="59"/>
      <c r="FZ619" s="59"/>
      <c r="GA619" s="59"/>
      <c r="GB619" s="59"/>
      <c r="GC619" s="59"/>
      <c r="GD619" s="59"/>
      <c r="GE619" s="59"/>
      <c r="GF619" s="59"/>
      <c r="GG619" s="59"/>
      <c r="GH619" s="59"/>
      <c r="GI619" s="59"/>
      <c r="GJ619" s="59"/>
      <c r="GK619" s="59"/>
      <c r="GL619" s="59"/>
      <c r="GM619" s="59"/>
      <c r="GN619" s="59"/>
      <c r="GO619" s="59"/>
      <c r="GP619" s="59"/>
      <c r="GQ619" s="59"/>
      <c r="GR619" s="59"/>
      <c r="GS619" s="59"/>
      <c r="GT619" s="59"/>
      <c r="GU619" s="59"/>
      <c r="GV619" s="59"/>
      <c r="GW619" s="59"/>
      <c r="GX619" s="59"/>
      <c r="GY619" s="59"/>
      <c r="GZ619" s="59"/>
      <c r="HA619" s="59"/>
      <c r="HB619" s="59"/>
      <c r="HC619" s="59"/>
      <c r="HD619" s="59"/>
      <c r="HE619" s="59"/>
      <c r="HF619" s="59"/>
      <c r="HG619" s="59"/>
      <c r="HH619" s="59"/>
      <c r="HI619" s="59"/>
      <c r="HJ619" s="59"/>
      <c r="HK619" s="59"/>
      <c r="HL619" s="59"/>
      <c r="HM619" s="59"/>
      <c r="HN619" s="59"/>
      <c r="HO619" s="59"/>
      <c r="HP619" s="59"/>
      <c r="HQ619" s="59"/>
      <c r="HR619" s="59"/>
      <c r="HS619" s="59"/>
      <c r="HT619" s="59"/>
      <c r="HU619" s="59"/>
      <c r="HV619" s="59"/>
      <c r="HW619" s="59"/>
      <c r="HX619" s="59"/>
      <c r="HY619" s="59"/>
      <c r="HZ619" s="59"/>
    </row>
    <row r="620" spans="1:234" ht="10.5" customHeight="1">
      <c r="A620" s="467"/>
      <c r="B620" s="468"/>
      <c r="C620" s="294"/>
      <c r="D620" s="286"/>
      <c r="E620" s="97"/>
      <c r="F620" s="87"/>
      <c r="G620" s="87"/>
      <c r="H620" s="87"/>
      <c r="I620" s="87"/>
      <c r="J620" s="100"/>
      <c r="K620" s="89"/>
      <c r="L620" s="90"/>
      <c r="M620" s="91"/>
      <c r="N620" s="92"/>
      <c r="O620" s="212"/>
      <c r="P620" s="222"/>
      <c r="Q620" s="319"/>
      <c r="R620" s="93"/>
      <c r="S620" s="93"/>
      <c r="T620" s="94"/>
      <c r="U620" s="94"/>
      <c r="V620" s="90"/>
      <c r="W620" s="89"/>
      <c r="X620" s="92"/>
      <c r="Y620" s="182"/>
      <c r="Z620" s="184"/>
      <c r="AA620" s="309"/>
      <c r="AB620" s="443"/>
      <c r="AC620" s="444"/>
      <c r="AD620" s="444"/>
      <c r="AE620" s="444"/>
      <c r="AF620" s="444"/>
      <c r="AG620" s="444"/>
      <c r="AH620" s="444"/>
      <c r="AI620" s="309"/>
      <c r="AJ620" s="90">
        <v>8</v>
      </c>
      <c r="AK620" s="182"/>
      <c r="AL620" s="184"/>
      <c r="AM620" s="349"/>
      <c r="AN620" s="349"/>
      <c r="AO620" s="306"/>
      <c r="AP620" s="350"/>
      <c r="AQ620" s="490"/>
      <c r="AR620" s="95"/>
      <c r="AS620" s="95"/>
      <c r="AT620" s="95"/>
      <c r="AU620" s="95"/>
      <c r="AV620" s="95"/>
      <c r="AW620" s="95"/>
      <c r="AX620" s="95"/>
      <c r="AY620" s="95"/>
      <c r="AZ620" s="95"/>
      <c r="BA620" s="95"/>
      <c r="BB620" s="95"/>
      <c r="BC620" s="95"/>
      <c r="BD620" s="95"/>
      <c r="BE620" s="95"/>
      <c r="BF620" s="95"/>
      <c r="BG620" s="95"/>
      <c r="BH620" s="95"/>
      <c r="BI620" s="95"/>
      <c r="BJ620" s="95"/>
      <c r="BK620" s="95"/>
      <c r="BL620" s="95"/>
      <c r="BM620" s="95"/>
      <c r="BN620" s="95"/>
      <c r="BO620" s="95"/>
      <c r="BP620" s="95"/>
      <c r="BQ620" s="95"/>
      <c r="BR620" s="95"/>
      <c r="BS620" s="95"/>
      <c r="BT620" s="95"/>
      <c r="BU620" s="95"/>
      <c r="BV620" s="95"/>
      <c r="BW620" s="95"/>
      <c r="BX620" s="95"/>
      <c r="BY620" s="95"/>
      <c r="BZ620" s="95"/>
      <c r="CA620" s="95"/>
      <c r="CB620" s="95"/>
      <c r="CC620" s="95"/>
      <c r="CD620" s="95"/>
      <c r="CE620" s="95"/>
      <c r="CF620" s="95"/>
      <c r="CG620" s="95"/>
      <c r="CH620" s="95"/>
      <c r="CI620" s="95"/>
      <c r="CJ620" s="95"/>
      <c r="CK620" s="95"/>
      <c r="CL620" s="95"/>
      <c r="CM620" s="95"/>
      <c r="CN620" s="95"/>
      <c r="CO620" s="95"/>
      <c r="CP620" s="95"/>
      <c r="CQ620" s="95"/>
      <c r="CR620" s="95"/>
      <c r="CS620" s="95"/>
      <c r="CT620" s="95"/>
      <c r="CU620" s="95"/>
      <c r="CV620" s="95"/>
      <c r="CW620" s="95"/>
      <c r="CX620" s="95"/>
      <c r="CY620" s="95"/>
      <c r="CZ620" s="95"/>
      <c r="DA620" s="95"/>
      <c r="DB620" s="95"/>
      <c r="DC620" s="95"/>
      <c r="DD620" s="95"/>
      <c r="DE620" s="95"/>
      <c r="DF620" s="95"/>
      <c r="DG620" s="95"/>
      <c r="DH620" s="95"/>
      <c r="DI620" s="95"/>
      <c r="DJ620" s="95"/>
      <c r="DK620" s="95"/>
      <c r="DL620" s="95"/>
      <c r="DM620" s="95"/>
      <c r="DN620" s="95"/>
      <c r="DO620" s="95"/>
      <c r="DP620" s="95"/>
      <c r="DQ620" s="95"/>
      <c r="DR620" s="95"/>
      <c r="DS620" s="95"/>
      <c r="DT620" s="95"/>
      <c r="DU620" s="95"/>
      <c r="DV620" s="95"/>
      <c r="DW620" s="95"/>
      <c r="DX620" s="95"/>
      <c r="DY620" s="95"/>
      <c r="DZ620" s="95"/>
      <c r="EA620" s="95"/>
      <c r="EB620" s="95"/>
      <c r="EC620" s="95"/>
      <c r="ED620" s="95"/>
      <c r="EE620" s="95"/>
      <c r="EF620" s="95"/>
      <c r="EG620" s="95"/>
      <c r="EH620" s="95"/>
      <c r="EI620" s="95"/>
      <c r="EJ620" s="95"/>
      <c r="EK620" s="95"/>
      <c r="EL620" s="95"/>
      <c r="EM620" s="95"/>
      <c r="EN620" s="95"/>
      <c r="EO620" s="95"/>
      <c r="EP620" s="95"/>
      <c r="EQ620" s="95"/>
      <c r="ER620" s="95"/>
      <c r="ES620" s="95"/>
      <c r="ET620" s="95"/>
      <c r="EU620" s="95"/>
      <c r="EV620" s="95"/>
      <c r="EW620" s="95"/>
      <c r="EX620" s="95"/>
      <c r="EY620" s="95"/>
      <c r="EZ620" s="95"/>
      <c r="FA620" s="95"/>
      <c r="FB620" s="95"/>
      <c r="FC620" s="95"/>
      <c r="FD620" s="95"/>
      <c r="FE620" s="95"/>
      <c r="FF620" s="95"/>
      <c r="FG620" s="95"/>
      <c r="FH620" s="95"/>
      <c r="FI620" s="95"/>
      <c r="FJ620" s="95"/>
      <c r="FK620" s="95"/>
      <c r="FL620" s="95"/>
      <c r="FM620" s="95"/>
      <c r="FN620" s="95"/>
      <c r="FO620" s="95"/>
      <c r="FP620" s="95"/>
      <c r="FQ620" s="95"/>
      <c r="FR620" s="95"/>
      <c r="FS620" s="95"/>
      <c r="FT620" s="95"/>
      <c r="FU620" s="95"/>
      <c r="FV620" s="95"/>
      <c r="FW620" s="95"/>
      <c r="FX620" s="95"/>
      <c r="FY620" s="95"/>
      <c r="FZ620" s="95"/>
      <c r="GA620" s="95"/>
      <c r="GB620" s="95"/>
      <c r="GC620" s="95"/>
      <c r="GD620" s="95"/>
      <c r="GE620" s="95"/>
      <c r="GF620" s="95"/>
      <c r="GG620" s="95"/>
      <c r="GH620" s="95"/>
      <c r="GI620" s="95"/>
      <c r="GJ620" s="95"/>
      <c r="GK620" s="95"/>
      <c r="GL620" s="95"/>
      <c r="GM620" s="95"/>
      <c r="GN620" s="95"/>
      <c r="GO620" s="95"/>
      <c r="GP620" s="95"/>
      <c r="GQ620" s="95"/>
      <c r="GR620" s="95"/>
      <c r="GS620" s="95"/>
      <c r="GT620" s="95"/>
      <c r="GU620" s="95"/>
      <c r="GV620" s="95"/>
      <c r="GW620" s="95"/>
      <c r="GX620" s="95"/>
      <c r="GY620" s="95"/>
      <c r="GZ620" s="95"/>
      <c r="HA620" s="95"/>
      <c r="HB620" s="95"/>
      <c r="HC620" s="95"/>
      <c r="HD620" s="95"/>
      <c r="HE620" s="95"/>
      <c r="HF620" s="95"/>
      <c r="HG620" s="95"/>
      <c r="HH620" s="95"/>
      <c r="HI620" s="95"/>
      <c r="HJ620" s="95"/>
      <c r="HK620" s="95"/>
      <c r="HL620" s="95"/>
      <c r="HM620" s="95"/>
      <c r="HN620" s="95"/>
      <c r="HO620" s="95"/>
      <c r="HP620" s="95"/>
      <c r="HQ620" s="95"/>
      <c r="HR620" s="95"/>
      <c r="HS620" s="95"/>
      <c r="HT620" s="95"/>
      <c r="HU620" s="95"/>
      <c r="HV620" s="95"/>
      <c r="HW620" s="95"/>
      <c r="HX620" s="95"/>
      <c r="HY620" s="95"/>
      <c r="HZ620" s="95"/>
    </row>
    <row r="621" spans="1:234" s="95" customFormat="1" ht="10.5" customHeight="1">
      <c r="A621" s="463" t="s">
        <v>63</v>
      </c>
      <c r="B621" s="465">
        <f>B619+1</f>
        <v>38927</v>
      </c>
      <c r="C621" s="293">
        <f>SUM(D621:J622)</f>
        <v>102</v>
      </c>
      <c r="D621" s="284">
        <v>40</v>
      </c>
      <c r="E621" s="80"/>
      <c r="F621" s="80">
        <v>4</v>
      </c>
      <c r="G621" s="80">
        <v>34</v>
      </c>
      <c r="H621" s="80"/>
      <c r="I621" s="80"/>
      <c r="J621" s="81"/>
      <c r="K621" s="28" t="s">
        <v>124</v>
      </c>
      <c r="L621" s="30">
        <v>9</v>
      </c>
      <c r="M621" s="82" t="s">
        <v>100</v>
      </c>
      <c r="N621" s="83">
        <v>12</v>
      </c>
      <c r="O621" s="211" t="s">
        <v>541</v>
      </c>
      <c r="P621" s="221"/>
      <c r="Q621" s="318">
        <f>SUM(R621:R622,T621:T622)+SUM(S621:S622)*1.5+SUM(U621:U622)/3+SUM(V621:V622)*0.6</f>
        <v>20</v>
      </c>
      <c r="R621" s="70"/>
      <c r="S621" s="70">
        <v>6</v>
      </c>
      <c r="T621" s="29">
        <v>7</v>
      </c>
      <c r="U621" s="29"/>
      <c r="V621" s="30"/>
      <c r="W621" s="28">
        <v>174</v>
      </c>
      <c r="X621" s="83">
        <v>181</v>
      </c>
      <c r="Y621" s="140"/>
      <c r="Z621" s="185">
        <v>5.9</v>
      </c>
      <c r="AA621" s="34"/>
      <c r="AB621" s="32">
        <v>40</v>
      </c>
      <c r="AC621" s="33">
        <v>38</v>
      </c>
      <c r="AD621" s="33"/>
      <c r="AE621" s="33"/>
      <c r="AF621" s="33"/>
      <c r="AG621" s="33"/>
      <c r="AH621" s="33"/>
      <c r="AI621" s="34"/>
      <c r="AJ621" s="30"/>
      <c r="AK621" s="180">
        <v>52</v>
      </c>
      <c r="AL621" s="185">
        <v>62</v>
      </c>
      <c r="AM621" s="33">
        <v>58</v>
      </c>
      <c r="AN621" s="33">
        <v>62</v>
      </c>
      <c r="AO621" s="34">
        <f>AN621-AK621</f>
        <v>10</v>
      </c>
      <c r="AP621" s="352"/>
      <c r="AQ621" s="491" t="s">
        <v>540</v>
      </c>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c r="BO621" s="59"/>
      <c r="BP621" s="59"/>
      <c r="BQ621" s="59"/>
      <c r="BR621" s="59"/>
      <c r="BS621" s="59"/>
      <c r="BT621" s="59"/>
      <c r="BU621" s="59"/>
      <c r="BV621" s="59"/>
      <c r="BW621" s="59"/>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c r="DL621" s="59"/>
      <c r="DM621" s="59"/>
      <c r="DN621" s="59"/>
      <c r="DO621" s="59"/>
      <c r="DP621" s="59"/>
      <c r="DQ621" s="59"/>
      <c r="DR621" s="59"/>
      <c r="DS621" s="59"/>
      <c r="DT621" s="59"/>
      <c r="DU621" s="59"/>
      <c r="DV621" s="59"/>
      <c r="DW621" s="59"/>
      <c r="DX621" s="59"/>
      <c r="DY621" s="59"/>
      <c r="DZ621" s="59"/>
      <c r="EA621" s="59"/>
      <c r="EB621" s="59"/>
      <c r="EC621" s="59"/>
      <c r="ED621" s="59"/>
      <c r="EE621" s="59"/>
      <c r="EF621" s="59"/>
      <c r="EG621" s="59"/>
      <c r="EH621" s="59"/>
      <c r="EI621" s="59"/>
      <c r="EJ621" s="59"/>
      <c r="EK621" s="59"/>
      <c r="EL621" s="59"/>
      <c r="EM621" s="59"/>
      <c r="EN621" s="59"/>
      <c r="EO621" s="59"/>
      <c r="EP621" s="59"/>
      <c r="EQ621" s="59"/>
      <c r="ER621" s="59"/>
      <c r="ES621" s="59"/>
      <c r="ET621" s="59"/>
      <c r="EU621" s="59"/>
      <c r="EV621" s="59"/>
      <c r="EW621" s="59"/>
      <c r="EX621" s="59"/>
      <c r="EY621" s="59"/>
      <c r="EZ621" s="59"/>
      <c r="FA621" s="59"/>
      <c r="FB621" s="59"/>
      <c r="FC621" s="59"/>
      <c r="FD621" s="59"/>
      <c r="FE621" s="59"/>
      <c r="FF621" s="59"/>
      <c r="FG621" s="59"/>
      <c r="FH621" s="59"/>
      <c r="FI621" s="59"/>
      <c r="FJ621" s="59"/>
      <c r="FK621" s="59"/>
      <c r="FL621" s="59"/>
      <c r="FM621" s="59"/>
      <c r="FN621" s="59"/>
      <c r="FO621" s="59"/>
      <c r="FP621" s="59"/>
      <c r="FQ621" s="59"/>
      <c r="FR621" s="59"/>
      <c r="FS621" s="59"/>
      <c r="FT621" s="59"/>
      <c r="FU621" s="59"/>
      <c r="FV621" s="59"/>
      <c r="FW621" s="59"/>
      <c r="FX621" s="59"/>
      <c r="FY621" s="59"/>
      <c r="FZ621" s="59"/>
      <c r="GA621" s="59"/>
      <c r="GB621" s="59"/>
      <c r="GC621" s="59"/>
      <c r="GD621" s="59"/>
      <c r="GE621" s="59"/>
      <c r="GF621" s="59"/>
      <c r="GG621" s="59"/>
      <c r="GH621" s="59"/>
      <c r="GI621" s="59"/>
      <c r="GJ621" s="59"/>
      <c r="GK621" s="59"/>
      <c r="GL621" s="59"/>
      <c r="GM621" s="59"/>
      <c r="GN621" s="59"/>
      <c r="GO621" s="59"/>
      <c r="GP621" s="59"/>
      <c r="GQ621" s="59"/>
      <c r="GR621" s="59"/>
      <c r="GS621" s="59"/>
      <c r="GT621" s="59"/>
      <c r="GU621" s="59"/>
      <c r="GV621" s="59"/>
      <c r="GW621" s="59"/>
      <c r="GX621" s="59"/>
      <c r="GY621" s="59"/>
      <c r="GZ621" s="59"/>
      <c r="HA621" s="59"/>
      <c r="HB621" s="59"/>
      <c r="HC621" s="59"/>
      <c r="HD621" s="59"/>
      <c r="HE621" s="59"/>
      <c r="HF621" s="59"/>
      <c r="HG621" s="59"/>
      <c r="HH621" s="59"/>
      <c r="HI621" s="59"/>
      <c r="HJ621" s="59"/>
      <c r="HK621" s="59"/>
      <c r="HL621" s="59"/>
      <c r="HM621" s="59"/>
      <c r="HN621" s="59"/>
      <c r="HO621" s="59"/>
      <c r="HP621" s="59"/>
      <c r="HQ621" s="59"/>
      <c r="HR621" s="59"/>
      <c r="HS621" s="59"/>
      <c r="HT621" s="59"/>
      <c r="HU621" s="59"/>
      <c r="HV621" s="59"/>
      <c r="HW621" s="59"/>
      <c r="HX621" s="59"/>
      <c r="HY621" s="59"/>
      <c r="HZ621" s="59"/>
    </row>
    <row r="622" spans="1:234" ht="10.5" customHeight="1">
      <c r="A622" s="467"/>
      <c r="B622" s="468"/>
      <c r="C622" s="294"/>
      <c r="D622" s="283">
        <v>24</v>
      </c>
      <c r="E622" s="87"/>
      <c r="F622" s="87"/>
      <c r="G622" s="87"/>
      <c r="H622" s="87"/>
      <c r="I622" s="87"/>
      <c r="J622" s="88"/>
      <c r="K622" s="89" t="s">
        <v>98</v>
      </c>
      <c r="L622" s="90">
        <v>8</v>
      </c>
      <c r="M622" s="91" t="s">
        <v>97</v>
      </c>
      <c r="N622" s="92">
        <v>18</v>
      </c>
      <c r="O622" s="212" t="s">
        <v>207</v>
      </c>
      <c r="P622" s="222"/>
      <c r="Q622" s="319"/>
      <c r="R622" s="93"/>
      <c r="S622" s="93"/>
      <c r="T622" s="94">
        <v>4</v>
      </c>
      <c r="U622" s="94"/>
      <c r="V622" s="90"/>
      <c r="W622" s="89"/>
      <c r="X622" s="92"/>
      <c r="Y622" s="182"/>
      <c r="Z622" s="184"/>
      <c r="AA622" s="306"/>
      <c r="AB622" s="442">
        <v>25</v>
      </c>
      <c r="AC622" s="349"/>
      <c r="AD622" s="349"/>
      <c r="AE622" s="349"/>
      <c r="AF622" s="349"/>
      <c r="AG622" s="349"/>
      <c r="AH622" s="349"/>
      <c r="AI622" s="306"/>
      <c r="AJ622" s="90">
        <v>7</v>
      </c>
      <c r="AK622" s="183"/>
      <c r="AL622" s="184"/>
      <c r="AM622" s="349"/>
      <c r="AN622" s="349"/>
      <c r="AO622" s="306"/>
      <c r="AP622" s="350"/>
      <c r="AQ622" s="490"/>
      <c r="AR622" s="95"/>
      <c r="AS622" s="95"/>
      <c r="AT622" s="95"/>
      <c r="AU622" s="95"/>
      <c r="AV622" s="95"/>
      <c r="AW622" s="95"/>
      <c r="AX622" s="95"/>
      <c r="AY622" s="95"/>
      <c r="AZ622" s="95"/>
      <c r="BA622" s="95"/>
      <c r="BB622" s="95"/>
      <c r="BC622" s="95"/>
      <c r="BD622" s="95"/>
      <c r="BE622" s="95"/>
      <c r="BF622" s="95"/>
      <c r="BG622" s="95"/>
      <c r="BH622" s="95"/>
      <c r="BI622" s="95"/>
      <c r="BJ622" s="95"/>
      <c r="BK622" s="95"/>
      <c r="BL622" s="95"/>
      <c r="BM622" s="95"/>
      <c r="BN622" s="95"/>
      <c r="BO622" s="95"/>
      <c r="BP622" s="95"/>
      <c r="BQ622" s="95"/>
      <c r="BR622" s="95"/>
      <c r="BS622" s="95"/>
      <c r="BT622" s="95"/>
      <c r="BU622" s="95"/>
      <c r="BV622" s="95"/>
      <c r="BW622" s="95"/>
      <c r="BX622" s="95"/>
      <c r="BY622" s="95"/>
      <c r="BZ622" s="95"/>
      <c r="CA622" s="95"/>
      <c r="CB622" s="95"/>
      <c r="CC622" s="95"/>
      <c r="CD622" s="95"/>
      <c r="CE622" s="95"/>
      <c r="CF622" s="95"/>
      <c r="CG622" s="95"/>
      <c r="CH622" s="95"/>
      <c r="CI622" s="95"/>
      <c r="CJ622" s="95"/>
      <c r="CK622" s="95"/>
      <c r="CL622" s="95"/>
      <c r="CM622" s="95"/>
      <c r="CN622" s="95"/>
      <c r="CO622" s="95"/>
      <c r="CP622" s="95"/>
      <c r="CQ622" s="95"/>
      <c r="CR622" s="95"/>
      <c r="CS622" s="95"/>
      <c r="CT622" s="95"/>
      <c r="CU622" s="95"/>
      <c r="CV622" s="95"/>
      <c r="CW622" s="95"/>
      <c r="CX622" s="95"/>
      <c r="CY622" s="95"/>
      <c r="CZ622" s="95"/>
      <c r="DA622" s="95"/>
      <c r="DB622" s="95"/>
      <c r="DC622" s="95"/>
      <c r="DD622" s="95"/>
      <c r="DE622" s="95"/>
      <c r="DF622" s="95"/>
      <c r="DG622" s="95"/>
      <c r="DH622" s="95"/>
      <c r="DI622" s="95"/>
      <c r="DJ622" s="95"/>
      <c r="DK622" s="95"/>
      <c r="DL622" s="95"/>
      <c r="DM622" s="95"/>
      <c r="DN622" s="95"/>
      <c r="DO622" s="95"/>
      <c r="DP622" s="95"/>
      <c r="DQ622" s="95"/>
      <c r="DR622" s="95"/>
      <c r="DS622" s="95"/>
      <c r="DT622" s="95"/>
      <c r="DU622" s="95"/>
      <c r="DV622" s="95"/>
      <c r="DW622" s="95"/>
      <c r="DX622" s="95"/>
      <c r="DY622" s="95"/>
      <c r="DZ622" s="95"/>
      <c r="EA622" s="95"/>
      <c r="EB622" s="95"/>
      <c r="EC622" s="95"/>
      <c r="ED622" s="95"/>
      <c r="EE622" s="95"/>
      <c r="EF622" s="95"/>
      <c r="EG622" s="95"/>
      <c r="EH622" s="95"/>
      <c r="EI622" s="95"/>
      <c r="EJ622" s="95"/>
      <c r="EK622" s="95"/>
      <c r="EL622" s="95"/>
      <c r="EM622" s="95"/>
      <c r="EN622" s="95"/>
      <c r="EO622" s="95"/>
      <c r="EP622" s="95"/>
      <c r="EQ622" s="95"/>
      <c r="ER622" s="95"/>
      <c r="ES622" s="95"/>
      <c r="ET622" s="95"/>
      <c r="EU622" s="95"/>
      <c r="EV622" s="95"/>
      <c r="EW622" s="95"/>
      <c r="EX622" s="95"/>
      <c r="EY622" s="95"/>
      <c r="EZ622" s="95"/>
      <c r="FA622" s="95"/>
      <c r="FB622" s="95"/>
      <c r="FC622" s="95"/>
      <c r="FD622" s="95"/>
      <c r="FE622" s="95"/>
      <c r="FF622" s="95"/>
      <c r="FG622" s="95"/>
      <c r="FH622" s="95"/>
      <c r="FI622" s="95"/>
      <c r="FJ622" s="95"/>
      <c r="FK622" s="95"/>
      <c r="FL622" s="95"/>
      <c r="FM622" s="95"/>
      <c r="FN622" s="95"/>
      <c r="FO622" s="95"/>
      <c r="FP622" s="95"/>
      <c r="FQ622" s="95"/>
      <c r="FR622" s="95"/>
      <c r="FS622" s="95"/>
      <c r="FT622" s="95"/>
      <c r="FU622" s="95"/>
      <c r="FV622" s="95"/>
      <c r="FW622" s="95"/>
      <c r="FX622" s="95"/>
      <c r="FY622" s="95"/>
      <c r="FZ622" s="95"/>
      <c r="GA622" s="95"/>
      <c r="GB622" s="95"/>
      <c r="GC622" s="95"/>
      <c r="GD622" s="95"/>
      <c r="GE622" s="95"/>
      <c r="GF622" s="95"/>
      <c r="GG622" s="95"/>
      <c r="GH622" s="95"/>
      <c r="GI622" s="95"/>
      <c r="GJ622" s="95"/>
      <c r="GK622" s="95"/>
      <c r="GL622" s="95"/>
      <c r="GM622" s="95"/>
      <c r="GN622" s="95"/>
      <c r="GO622" s="95"/>
      <c r="GP622" s="95"/>
      <c r="GQ622" s="95"/>
      <c r="GR622" s="95"/>
      <c r="GS622" s="95"/>
      <c r="GT622" s="95"/>
      <c r="GU622" s="95"/>
      <c r="GV622" s="95"/>
      <c r="GW622" s="95"/>
      <c r="GX622" s="95"/>
      <c r="GY622" s="95"/>
      <c r="GZ622" s="95"/>
      <c r="HA622" s="95"/>
      <c r="HB622" s="95"/>
      <c r="HC622" s="95"/>
      <c r="HD622" s="95"/>
      <c r="HE622" s="95"/>
      <c r="HF622" s="95"/>
      <c r="HG622" s="95"/>
      <c r="HH622" s="95"/>
      <c r="HI622" s="95"/>
      <c r="HJ622" s="95"/>
      <c r="HK622" s="95"/>
      <c r="HL622" s="95"/>
      <c r="HM622" s="95"/>
      <c r="HN622" s="95"/>
      <c r="HO622" s="95"/>
      <c r="HP622" s="95"/>
      <c r="HQ622" s="95"/>
      <c r="HR622" s="95"/>
      <c r="HS622" s="95"/>
      <c r="HT622" s="95"/>
      <c r="HU622" s="95"/>
      <c r="HV622" s="95"/>
      <c r="HW622" s="95"/>
      <c r="HX622" s="95"/>
      <c r="HY622" s="95"/>
      <c r="HZ622" s="95"/>
    </row>
    <row r="623" spans="1:234" s="95" customFormat="1" ht="10.5" customHeight="1">
      <c r="A623" s="463" t="s">
        <v>64</v>
      </c>
      <c r="B623" s="465">
        <f>B621+1</f>
        <v>38928</v>
      </c>
      <c r="C623" s="293">
        <f>SUM(D623:J624)</f>
        <v>108</v>
      </c>
      <c r="D623" s="285">
        <v>35</v>
      </c>
      <c r="E623" s="96"/>
      <c r="F623" s="80">
        <v>29</v>
      </c>
      <c r="G623" s="80">
        <v>44</v>
      </c>
      <c r="H623" s="80"/>
      <c r="I623" s="80"/>
      <c r="J623" s="98"/>
      <c r="K623" s="28" t="s">
        <v>124</v>
      </c>
      <c r="L623" s="99">
        <v>9</v>
      </c>
      <c r="M623" s="82" t="s">
        <v>100</v>
      </c>
      <c r="N623" s="83">
        <v>11</v>
      </c>
      <c r="O623" s="213" t="s">
        <v>542</v>
      </c>
      <c r="P623" s="221"/>
      <c r="Q623" s="320">
        <f>SUM(R623:R624,T623:T624)+SUM(S623:S624)*1.5+SUM(U623:U624)/3+SUM(V623:V624)*0.6</f>
        <v>24</v>
      </c>
      <c r="R623" s="70"/>
      <c r="S623" s="70">
        <v>12</v>
      </c>
      <c r="T623" s="29">
        <v>6</v>
      </c>
      <c r="U623" s="29"/>
      <c r="V623" s="30"/>
      <c r="W623" s="28">
        <v>175</v>
      </c>
      <c r="X623" s="83">
        <v>182</v>
      </c>
      <c r="Y623" s="140"/>
      <c r="Z623" s="185">
        <v>11.9</v>
      </c>
      <c r="AA623" s="34"/>
      <c r="AB623" s="32">
        <v>35</v>
      </c>
      <c r="AC623" s="33">
        <v>72</v>
      </c>
      <c r="AD623" s="33"/>
      <c r="AE623" s="33"/>
      <c r="AF623" s="33"/>
      <c r="AG623" s="33"/>
      <c r="AH623" s="33"/>
      <c r="AI623" s="34"/>
      <c r="AJ623" s="30"/>
      <c r="AK623" s="180">
        <v>47</v>
      </c>
      <c r="AL623" s="185">
        <v>66</v>
      </c>
      <c r="AM623" s="33">
        <v>63</v>
      </c>
      <c r="AN623" s="351">
        <v>62</v>
      </c>
      <c r="AO623" s="34">
        <f>AN623-AK623</f>
        <v>15</v>
      </c>
      <c r="AP623" s="352"/>
      <c r="AQ623" s="491" t="s">
        <v>451</v>
      </c>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c r="BO623" s="59"/>
      <c r="BP623" s="59"/>
      <c r="BQ623" s="59"/>
      <c r="BR623" s="59"/>
      <c r="BS623" s="59"/>
      <c r="BT623" s="59"/>
      <c r="BU623" s="59"/>
      <c r="BV623" s="59"/>
      <c r="BW623" s="59"/>
      <c r="BX623" s="59"/>
      <c r="BY623" s="59"/>
      <c r="BZ623" s="59"/>
      <c r="CA623" s="59"/>
      <c r="CB623" s="59"/>
      <c r="CC623" s="59"/>
      <c r="CD623" s="59"/>
      <c r="CE623" s="59"/>
      <c r="CF623" s="59"/>
      <c r="CG623" s="59"/>
      <c r="CH623" s="59"/>
      <c r="CI623" s="59"/>
      <c r="CJ623" s="59"/>
      <c r="CK623" s="59"/>
      <c r="CL623" s="59"/>
      <c r="CM623" s="59"/>
      <c r="CN623" s="59"/>
      <c r="CO623" s="59"/>
      <c r="CP623" s="59"/>
      <c r="CQ623" s="59"/>
      <c r="CR623" s="59"/>
      <c r="CS623" s="59"/>
      <c r="CT623" s="59"/>
      <c r="CU623" s="59"/>
      <c r="CV623" s="59"/>
      <c r="CW623" s="59"/>
      <c r="CX623" s="59"/>
      <c r="CY623" s="59"/>
      <c r="CZ623" s="59"/>
      <c r="DA623" s="59"/>
      <c r="DB623" s="59"/>
      <c r="DC623" s="59"/>
      <c r="DD623" s="59"/>
      <c r="DE623" s="59"/>
      <c r="DF623" s="59"/>
      <c r="DG623" s="59"/>
      <c r="DH623" s="59"/>
      <c r="DI623" s="59"/>
      <c r="DJ623" s="59"/>
      <c r="DK623" s="59"/>
      <c r="DL623" s="59"/>
      <c r="DM623" s="59"/>
      <c r="DN623" s="59"/>
      <c r="DO623" s="59"/>
      <c r="DP623" s="59"/>
      <c r="DQ623" s="59"/>
      <c r="DR623" s="59"/>
      <c r="DS623" s="59"/>
      <c r="DT623" s="59"/>
      <c r="DU623" s="59"/>
      <c r="DV623" s="59"/>
      <c r="DW623" s="59"/>
      <c r="DX623" s="59"/>
      <c r="DY623" s="59"/>
      <c r="DZ623" s="59"/>
      <c r="EA623" s="59"/>
      <c r="EB623" s="59"/>
      <c r="EC623" s="59"/>
      <c r="ED623" s="59"/>
      <c r="EE623" s="59"/>
      <c r="EF623" s="59"/>
      <c r="EG623" s="59"/>
      <c r="EH623" s="59"/>
      <c r="EI623" s="59"/>
      <c r="EJ623" s="59"/>
      <c r="EK623" s="59"/>
      <c r="EL623" s="59"/>
      <c r="EM623" s="59"/>
      <c r="EN623" s="59"/>
      <c r="EO623" s="59"/>
      <c r="EP623" s="59"/>
      <c r="EQ623" s="59"/>
      <c r="ER623" s="59"/>
      <c r="ES623" s="59"/>
      <c r="ET623" s="59"/>
      <c r="EU623" s="59"/>
      <c r="EV623" s="59"/>
      <c r="EW623" s="59"/>
      <c r="EX623" s="59"/>
      <c r="EY623" s="59"/>
      <c r="EZ623" s="59"/>
      <c r="FA623" s="59"/>
      <c r="FB623" s="59"/>
      <c r="FC623" s="59"/>
      <c r="FD623" s="59"/>
      <c r="FE623" s="59"/>
      <c r="FF623" s="59"/>
      <c r="FG623" s="59"/>
      <c r="FH623" s="59"/>
      <c r="FI623" s="59"/>
      <c r="FJ623" s="59"/>
      <c r="FK623" s="59"/>
      <c r="FL623" s="59"/>
      <c r="FM623" s="59"/>
      <c r="FN623" s="59"/>
      <c r="FO623" s="59"/>
      <c r="FP623" s="59"/>
      <c r="FQ623" s="59"/>
      <c r="FR623" s="59"/>
      <c r="FS623" s="59"/>
      <c r="FT623" s="59"/>
      <c r="FU623" s="59"/>
      <c r="FV623" s="59"/>
      <c r="FW623" s="59"/>
      <c r="FX623" s="59"/>
      <c r="FY623" s="59"/>
      <c r="FZ623" s="59"/>
      <c r="GA623" s="59"/>
      <c r="GB623" s="59"/>
      <c r="GC623" s="59"/>
      <c r="GD623" s="59"/>
      <c r="GE623" s="59"/>
      <c r="GF623" s="59"/>
      <c r="GG623" s="59"/>
      <c r="GH623" s="59"/>
      <c r="GI623" s="59"/>
      <c r="GJ623" s="59"/>
      <c r="GK623" s="59"/>
      <c r="GL623" s="59"/>
      <c r="GM623" s="59"/>
      <c r="GN623" s="59"/>
      <c r="GO623" s="59"/>
      <c r="GP623" s="59"/>
      <c r="GQ623" s="59"/>
      <c r="GR623" s="59"/>
      <c r="GS623" s="59"/>
      <c r="GT623" s="59"/>
      <c r="GU623" s="59"/>
      <c r="GV623" s="59"/>
      <c r="GW623" s="59"/>
      <c r="GX623" s="59"/>
      <c r="GY623" s="59"/>
      <c r="GZ623" s="59"/>
      <c r="HA623" s="59"/>
      <c r="HB623" s="59"/>
      <c r="HC623" s="59"/>
      <c r="HD623" s="59"/>
      <c r="HE623" s="59"/>
      <c r="HF623" s="59"/>
      <c r="HG623" s="59"/>
      <c r="HH623" s="59"/>
      <c r="HI623" s="59"/>
      <c r="HJ623" s="59"/>
      <c r="HK623" s="59"/>
      <c r="HL623" s="59"/>
      <c r="HM623" s="59"/>
      <c r="HN623" s="59"/>
      <c r="HO623" s="59"/>
      <c r="HP623" s="59"/>
      <c r="HQ623" s="59"/>
      <c r="HR623" s="59"/>
      <c r="HS623" s="59"/>
      <c r="HT623" s="59"/>
      <c r="HU623" s="59"/>
      <c r="HV623" s="59"/>
      <c r="HW623" s="59"/>
      <c r="HX623" s="59"/>
      <c r="HY623" s="59"/>
      <c r="HZ623" s="59"/>
    </row>
    <row r="624" spans="1:43" ht="10.5" customHeight="1" thickBot="1">
      <c r="A624" s="464"/>
      <c r="B624" s="466"/>
      <c r="C624" s="296"/>
      <c r="D624" s="285"/>
      <c r="E624" s="96"/>
      <c r="J624" s="98"/>
      <c r="L624" s="99"/>
      <c r="Q624" s="318"/>
      <c r="AJ624" s="30">
        <v>8</v>
      </c>
      <c r="AQ624" s="492"/>
    </row>
    <row r="625" spans="1:234" ht="10.5" customHeight="1" thickBot="1">
      <c r="A625" s="471">
        <f>IF(A609=52,1,A609+1)</f>
        <v>30</v>
      </c>
      <c r="B625" s="472"/>
      <c r="C625" s="299">
        <f>(C626/60-ROUNDDOWN(C626/60,0))/100*60+ROUNDDOWN(C626/60,0)</f>
        <v>8.33</v>
      </c>
      <c r="D625" s="300">
        <f>(D626/60-ROUNDDOWN(D626/60,0))/100*60+ROUNDDOWN(D626/60,0)</f>
        <v>6.18</v>
      </c>
      <c r="E625" s="301">
        <f aca="true" t="shared" si="192" ref="E625:J625">(E626/60-ROUNDDOWN(E626/60,0))/100*60+ROUNDDOWN(E626/60,0)</f>
        <v>0.07</v>
      </c>
      <c r="F625" s="301">
        <f t="shared" si="192"/>
        <v>0.41999999999999993</v>
      </c>
      <c r="G625" s="301">
        <f t="shared" si="192"/>
        <v>1.2</v>
      </c>
      <c r="H625" s="301">
        <f t="shared" si="192"/>
        <v>0</v>
      </c>
      <c r="I625" s="301">
        <f t="shared" si="192"/>
        <v>0.06</v>
      </c>
      <c r="J625" s="301">
        <f t="shared" si="192"/>
        <v>0</v>
      </c>
      <c r="K625" s="226"/>
      <c r="L625" s="227">
        <f>2*COUNTA(L611:L624)-COUNT(L611:L624)</f>
        <v>9</v>
      </c>
      <c r="M625" s="228"/>
      <c r="N625" s="229"/>
      <c r="O625" s="475"/>
      <c r="P625" s="476"/>
      <c r="Q625" s="321">
        <f aca="true" t="shared" si="193" ref="Q625:V625">SUM(Q611:Q624)</f>
        <v>88.5</v>
      </c>
      <c r="R625" s="230">
        <f t="shared" si="193"/>
        <v>0</v>
      </c>
      <c r="S625" s="230">
        <f t="shared" si="193"/>
        <v>23</v>
      </c>
      <c r="T625" s="230">
        <f t="shared" si="193"/>
        <v>54</v>
      </c>
      <c r="U625" s="230">
        <f t="shared" si="193"/>
        <v>0</v>
      </c>
      <c r="V625" s="230">
        <f t="shared" si="193"/>
        <v>0</v>
      </c>
      <c r="W625" s="226"/>
      <c r="X625" s="229"/>
      <c r="Y625" s="231"/>
      <c r="Z625" s="312">
        <f>COUNT(Z611:Z624)</f>
        <v>2</v>
      </c>
      <c r="AA625" s="313">
        <f>COUNT(AA611:AA624)</f>
        <v>1</v>
      </c>
      <c r="AB625" s="300">
        <f aca="true" t="shared" si="194" ref="AB625:AI625">(AB626/60-ROUNDDOWN(AB626/60,0))/100*60+ROUNDDOWN(AB626/60,0)</f>
        <v>4.51</v>
      </c>
      <c r="AC625" s="300">
        <f t="shared" si="194"/>
        <v>2.37</v>
      </c>
      <c r="AD625" s="300">
        <f t="shared" si="194"/>
        <v>0</v>
      </c>
      <c r="AE625" s="300">
        <f t="shared" si="194"/>
        <v>0</v>
      </c>
      <c r="AF625" s="300">
        <f t="shared" si="194"/>
        <v>0</v>
      </c>
      <c r="AG625" s="300">
        <f t="shared" si="194"/>
        <v>0</v>
      </c>
      <c r="AH625" s="300">
        <f t="shared" si="194"/>
        <v>0</v>
      </c>
      <c r="AI625" s="448">
        <f t="shared" si="194"/>
        <v>1.05</v>
      </c>
      <c r="AJ625" s="317">
        <f>IF(COUNT(AJ611:AJ624)=0,0,SUM(AJ611:AJ624)/COUNTA(AK613:AK624,AK627:AK628))</f>
        <v>7.857142857142857</v>
      </c>
      <c r="AK625" s="231">
        <f>IF(COUNT(AK611:AK624)=0,"",AVERAGE(AK611:AK624))</f>
        <v>45.857142857142854</v>
      </c>
      <c r="AL625" s="231">
        <f>IF(COUNT(AL611:AL624)=0,"",AVERAGE(AL611:AL624))</f>
        <v>63.857142857142854</v>
      </c>
      <c r="AM625" s="231">
        <f>IF(COUNT(AM611:AM624)=0,"",AVERAGE(AM611:AM624))</f>
        <v>59.42857142857143</v>
      </c>
      <c r="AN625" s="231">
        <f>IF(COUNT(AN611:AN624)=0,"",AVERAGE(AN611:AN624))</f>
        <v>59.714285714285715</v>
      </c>
      <c r="AO625" s="231">
        <f>IF(COUNT(AO611:AO624)=0,"",AVERAGE(AO611:AO624))</f>
        <v>13.857142857142858</v>
      </c>
      <c r="AP625" s="342">
        <f>SUM(AP611:AP624)</f>
        <v>1</v>
      </c>
      <c r="AQ625" s="367"/>
      <c r="AR625" s="232"/>
      <c r="AS625" s="232"/>
      <c r="AT625" s="232"/>
      <c r="AU625" s="232"/>
      <c r="AV625" s="232"/>
      <c r="AW625" s="232"/>
      <c r="AX625" s="232"/>
      <c r="AY625" s="232"/>
      <c r="AZ625" s="232"/>
      <c r="BA625" s="232"/>
      <c r="BB625" s="232"/>
      <c r="BC625" s="232"/>
      <c r="BD625" s="232"/>
      <c r="BE625" s="232"/>
      <c r="BF625" s="232"/>
      <c r="BG625" s="232"/>
      <c r="BH625" s="232"/>
      <c r="BI625" s="232"/>
      <c r="BJ625" s="232"/>
      <c r="BK625" s="232"/>
      <c r="BL625" s="232"/>
      <c r="BM625" s="232"/>
      <c r="BN625" s="232"/>
      <c r="BO625" s="232"/>
      <c r="BP625" s="232"/>
      <c r="BQ625" s="232"/>
      <c r="BR625" s="232"/>
      <c r="BS625" s="232"/>
      <c r="BT625" s="232"/>
      <c r="BU625" s="232"/>
      <c r="BV625" s="232"/>
      <c r="BW625" s="232"/>
      <c r="BX625" s="232"/>
      <c r="BY625" s="232"/>
      <c r="BZ625" s="232"/>
      <c r="CA625" s="232"/>
      <c r="CB625" s="232"/>
      <c r="CC625" s="232"/>
      <c r="CD625" s="232"/>
      <c r="CE625" s="232"/>
      <c r="CF625" s="232"/>
      <c r="CG625" s="232"/>
      <c r="CH625" s="232"/>
      <c r="CI625" s="232"/>
      <c r="CJ625" s="232"/>
      <c r="CK625" s="232"/>
      <c r="CL625" s="232"/>
      <c r="CM625" s="232"/>
      <c r="CN625" s="232"/>
      <c r="CO625" s="232"/>
      <c r="CP625" s="232"/>
      <c r="CQ625" s="232"/>
      <c r="CR625" s="232"/>
      <c r="CS625" s="232"/>
      <c r="CT625" s="232"/>
      <c r="CU625" s="232"/>
      <c r="CV625" s="232"/>
      <c r="CW625" s="232"/>
      <c r="CX625" s="232"/>
      <c r="CY625" s="232"/>
      <c r="CZ625" s="232"/>
      <c r="DA625" s="232"/>
      <c r="DB625" s="232"/>
      <c r="DC625" s="232"/>
      <c r="DD625" s="232"/>
      <c r="DE625" s="232"/>
      <c r="DF625" s="232"/>
      <c r="DG625" s="232"/>
      <c r="DH625" s="232"/>
      <c r="DI625" s="232"/>
      <c r="DJ625" s="232"/>
      <c r="DK625" s="232"/>
      <c r="DL625" s="232"/>
      <c r="DM625" s="232"/>
      <c r="DN625" s="232"/>
      <c r="DO625" s="232"/>
      <c r="DP625" s="232"/>
      <c r="DQ625" s="232"/>
      <c r="DR625" s="232"/>
      <c r="DS625" s="232"/>
      <c r="DT625" s="232"/>
      <c r="DU625" s="232"/>
      <c r="DV625" s="232"/>
      <c r="DW625" s="232"/>
      <c r="DX625" s="232"/>
      <c r="DY625" s="232"/>
      <c r="DZ625" s="232"/>
      <c r="EA625" s="232"/>
      <c r="EB625" s="232"/>
      <c r="EC625" s="232"/>
      <c r="ED625" s="232"/>
      <c r="EE625" s="232"/>
      <c r="EF625" s="232"/>
      <c r="EG625" s="232"/>
      <c r="EH625" s="232"/>
      <c r="EI625" s="232"/>
      <c r="EJ625" s="232"/>
      <c r="EK625" s="232"/>
      <c r="EL625" s="232"/>
      <c r="EM625" s="232"/>
      <c r="EN625" s="232"/>
      <c r="EO625" s="232"/>
      <c r="EP625" s="232"/>
      <c r="EQ625" s="232"/>
      <c r="ER625" s="232"/>
      <c r="ES625" s="232"/>
      <c r="ET625" s="232"/>
      <c r="EU625" s="232"/>
      <c r="EV625" s="232"/>
      <c r="EW625" s="232"/>
      <c r="EX625" s="232"/>
      <c r="EY625" s="232"/>
      <c r="EZ625" s="232"/>
      <c r="FA625" s="232"/>
      <c r="FB625" s="232"/>
      <c r="FC625" s="232"/>
      <c r="FD625" s="232"/>
      <c r="FE625" s="232"/>
      <c r="FF625" s="232"/>
      <c r="FG625" s="232"/>
      <c r="FH625" s="232"/>
      <c r="FI625" s="232"/>
      <c r="FJ625" s="232"/>
      <c r="FK625" s="232"/>
      <c r="FL625" s="232"/>
      <c r="FM625" s="232"/>
      <c r="FN625" s="232"/>
      <c r="FO625" s="232"/>
      <c r="FP625" s="232"/>
      <c r="FQ625" s="232"/>
      <c r="FR625" s="232"/>
      <c r="FS625" s="232"/>
      <c r="FT625" s="232"/>
      <c r="FU625" s="232"/>
      <c r="FV625" s="232"/>
      <c r="FW625" s="232"/>
      <c r="FX625" s="232"/>
      <c r="FY625" s="232"/>
      <c r="FZ625" s="232"/>
      <c r="GA625" s="232"/>
      <c r="GB625" s="232"/>
      <c r="GC625" s="232"/>
      <c r="GD625" s="232"/>
      <c r="GE625" s="232"/>
      <c r="GF625" s="232"/>
      <c r="GG625" s="232"/>
      <c r="GH625" s="232"/>
      <c r="GI625" s="232"/>
      <c r="GJ625" s="232"/>
      <c r="GK625" s="232"/>
      <c r="GL625" s="232"/>
      <c r="GM625" s="232"/>
      <c r="GN625" s="232"/>
      <c r="GO625" s="232"/>
      <c r="GP625" s="232"/>
      <c r="GQ625" s="232"/>
      <c r="GR625" s="232"/>
      <c r="GS625" s="232"/>
      <c r="GT625" s="232"/>
      <c r="GU625" s="232"/>
      <c r="GV625" s="232"/>
      <c r="GW625" s="232"/>
      <c r="GX625" s="232"/>
      <c r="GY625" s="232"/>
      <c r="GZ625" s="232"/>
      <c r="HA625" s="232"/>
      <c r="HB625" s="232"/>
      <c r="HC625" s="232"/>
      <c r="HD625" s="232"/>
      <c r="HE625" s="232"/>
      <c r="HF625" s="232"/>
      <c r="HG625" s="232"/>
      <c r="HH625" s="232"/>
      <c r="HI625" s="232"/>
      <c r="HJ625" s="232"/>
      <c r="HK625" s="232"/>
      <c r="HL625" s="232"/>
      <c r="HM625" s="232"/>
      <c r="HN625" s="232"/>
      <c r="HO625" s="232"/>
      <c r="HP625" s="232"/>
      <c r="HQ625" s="232"/>
      <c r="HR625" s="232"/>
      <c r="HS625" s="232"/>
      <c r="HT625" s="232"/>
      <c r="HU625" s="232"/>
      <c r="HV625" s="232"/>
      <c r="HW625" s="232"/>
      <c r="HX625" s="232"/>
      <c r="HY625" s="232"/>
      <c r="HZ625" s="232"/>
    </row>
    <row r="626" spans="1:234" s="232" customFormat="1" ht="10.5" customHeight="1" thickBot="1">
      <c r="A626" s="473"/>
      <c r="B626" s="474"/>
      <c r="C626" s="297">
        <f>SUM(C611:C624)</f>
        <v>513</v>
      </c>
      <c r="D626" s="288">
        <f>SUM(D611:D624)</f>
        <v>378</v>
      </c>
      <c r="E626" s="233">
        <f aca="true" t="shared" si="195" ref="E626:J626">SUM(E611:E624)</f>
        <v>7</v>
      </c>
      <c r="F626" s="233">
        <f t="shared" si="195"/>
        <v>42</v>
      </c>
      <c r="G626" s="233">
        <f t="shared" si="195"/>
        <v>80</v>
      </c>
      <c r="H626" s="233">
        <f t="shared" si="195"/>
        <v>0</v>
      </c>
      <c r="I626" s="233">
        <f t="shared" si="195"/>
        <v>6</v>
      </c>
      <c r="J626" s="233">
        <f t="shared" si="195"/>
        <v>0</v>
      </c>
      <c r="K626" s="234"/>
      <c r="L626" s="235"/>
      <c r="M626" s="236"/>
      <c r="N626" s="237"/>
      <c r="O626" s="477"/>
      <c r="P626" s="478"/>
      <c r="Q626" s="316">
        <f>IF(C626=0,"",Q625/C626*60)</f>
        <v>10.350877192982455</v>
      </c>
      <c r="R626" s="239"/>
      <c r="S626" s="239"/>
      <c r="T626" s="240"/>
      <c r="U626" s="240"/>
      <c r="V626" s="235"/>
      <c r="W626" s="234"/>
      <c r="X626" s="237"/>
      <c r="Y626" s="241"/>
      <c r="Z626" s="314">
        <f>SUM(Z611:Z624)</f>
        <v>17.8</v>
      </c>
      <c r="AA626" s="315">
        <f>SUM(AA611:AA624)</f>
        <v>4</v>
      </c>
      <c r="AB626" s="288">
        <f>SUM(AB611:AB624)</f>
        <v>291</v>
      </c>
      <c r="AC626" s="288">
        <f aca="true" t="shared" si="196" ref="AC626:AI626">SUM(AC611:AC624)</f>
        <v>157</v>
      </c>
      <c r="AD626" s="288">
        <f t="shared" si="196"/>
        <v>0</v>
      </c>
      <c r="AE626" s="288">
        <f t="shared" si="196"/>
        <v>0</v>
      </c>
      <c r="AF626" s="288">
        <f t="shared" si="196"/>
        <v>0</v>
      </c>
      <c r="AG626" s="288">
        <f t="shared" si="196"/>
        <v>0</v>
      </c>
      <c r="AH626" s="288">
        <f t="shared" si="196"/>
        <v>0</v>
      </c>
      <c r="AI626" s="449">
        <f t="shared" si="196"/>
        <v>65</v>
      </c>
      <c r="AJ626" s="235"/>
      <c r="AK626" s="241"/>
      <c r="AL626" s="314"/>
      <c r="AM626" s="343"/>
      <c r="AN626" s="343"/>
      <c r="AO626" s="315"/>
      <c r="AP626" s="344"/>
      <c r="AQ626" s="368"/>
      <c r="AR626" s="242"/>
      <c r="AS626" s="242"/>
      <c r="AT626" s="242"/>
      <c r="AU626" s="242"/>
      <c r="AV626" s="242"/>
      <c r="AW626" s="242"/>
      <c r="AX626" s="242"/>
      <c r="AY626" s="242"/>
      <c r="AZ626" s="242"/>
      <c r="BA626" s="242"/>
      <c r="BB626" s="242"/>
      <c r="BC626" s="242"/>
      <c r="BD626" s="242"/>
      <c r="BE626" s="242"/>
      <c r="BF626" s="242"/>
      <c r="BG626" s="242"/>
      <c r="BH626" s="242"/>
      <c r="BI626" s="242"/>
      <c r="BJ626" s="242"/>
      <c r="BK626" s="242"/>
      <c r="BL626" s="242"/>
      <c r="BM626" s="242"/>
      <c r="BN626" s="242"/>
      <c r="BO626" s="242"/>
      <c r="BP626" s="242"/>
      <c r="BQ626" s="242"/>
      <c r="BR626" s="242"/>
      <c r="BS626" s="242"/>
      <c r="BT626" s="242"/>
      <c r="BU626" s="242"/>
      <c r="BV626" s="242"/>
      <c r="BW626" s="242"/>
      <c r="BX626" s="242"/>
      <c r="BY626" s="242"/>
      <c r="BZ626" s="242"/>
      <c r="CA626" s="242"/>
      <c r="CB626" s="242"/>
      <c r="CC626" s="242"/>
      <c r="CD626" s="242"/>
      <c r="CE626" s="242"/>
      <c r="CF626" s="242"/>
      <c r="CG626" s="242"/>
      <c r="CH626" s="242"/>
      <c r="CI626" s="242"/>
      <c r="CJ626" s="242"/>
      <c r="CK626" s="242"/>
      <c r="CL626" s="242"/>
      <c r="CM626" s="242"/>
      <c r="CN626" s="242"/>
      <c r="CO626" s="242"/>
      <c r="CP626" s="242"/>
      <c r="CQ626" s="242"/>
      <c r="CR626" s="242"/>
      <c r="CS626" s="242"/>
      <c r="CT626" s="242"/>
      <c r="CU626" s="242"/>
      <c r="CV626" s="242"/>
      <c r="CW626" s="242"/>
      <c r="CX626" s="242"/>
      <c r="CY626" s="242"/>
      <c r="CZ626" s="242"/>
      <c r="DA626" s="242"/>
      <c r="DB626" s="242"/>
      <c r="DC626" s="242"/>
      <c r="DD626" s="242"/>
      <c r="DE626" s="242"/>
      <c r="DF626" s="242"/>
      <c r="DG626" s="242"/>
      <c r="DH626" s="242"/>
      <c r="DI626" s="242"/>
      <c r="DJ626" s="242"/>
      <c r="DK626" s="242"/>
      <c r="DL626" s="242"/>
      <c r="DM626" s="242"/>
      <c r="DN626" s="242"/>
      <c r="DO626" s="242"/>
      <c r="DP626" s="242"/>
      <c r="DQ626" s="242"/>
      <c r="DR626" s="242"/>
      <c r="DS626" s="242"/>
      <c r="DT626" s="242"/>
      <c r="DU626" s="242"/>
      <c r="DV626" s="242"/>
      <c r="DW626" s="242"/>
      <c r="DX626" s="242"/>
      <c r="DY626" s="242"/>
      <c r="DZ626" s="242"/>
      <c r="EA626" s="242"/>
      <c r="EB626" s="242"/>
      <c r="EC626" s="242"/>
      <c r="ED626" s="242"/>
      <c r="EE626" s="242"/>
      <c r="EF626" s="242"/>
      <c r="EG626" s="242"/>
      <c r="EH626" s="242"/>
      <c r="EI626" s="242"/>
      <c r="EJ626" s="242"/>
      <c r="EK626" s="242"/>
      <c r="EL626" s="242"/>
      <c r="EM626" s="242"/>
      <c r="EN626" s="242"/>
      <c r="EO626" s="242"/>
      <c r="EP626" s="242"/>
      <c r="EQ626" s="242"/>
      <c r="ER626" s="242"/>
      <c r="ES626" s="242"/>
      <c r="ET626" s="242"/>
      <c r="EU626" s="242"/>
      <c r="EV626" s="242"/>
      <c r="EW626" s="242"/>
      <c r="EX626" s="242"/>
      <c r="EY626" s="242"/>
      <c r="EZ626" s="242"/>
      <c r="FA626" s="242"/>
      <c r="FB626" s="242"/>
      <c r="FC626" s="242"/>
      <c r="FD626" s="242"/>
      <c r="FE626" s="242"/>
      <c r="FF626" s="242"/>
      <c r="FG626" s="242"/>
      <c r="FH626" s="242"/>
      <c r="FI626" s="242"/>
      <c r="FJ626" s="242"/>
      <c r="FK626" s="242"/>
      <c r="FL626" s="242"/>
      <c r="FM626" s="242"/>
      <c r="FN626" s="242"/>
      <c r="FO626" s="242"/>
      <c r="FP626" s="242"/>
      <c r="FQ626" s="242"/>
      <c r="FR626" s="242"/>
      <c r="FS626" s="242"/>
      <c r="FT626" s="242"/>
      <c r="FU626" s="242"/>
      <c r="FV626" s="242"/>
      <c r="FW626" s="242"/>
      <c r="FX626" s="242"/>
      <c r="FY626" s="242"/>
      <c r="FZ626" s="242"/>
      <c r="GA626" s="242"/>
      <c r="GB626" s="242"/>
      <c r="GC626" s="242"/>
      <c r="GD626" s="242"/>
      <c r="GE626" s="242"/>
      <c r="GF626" s="242"/>
      <c r="GG626" s="242"/>
      <c r="GH626" s="242"/>
      <c r="GI626" s="242"/>
      <c r="GJ626" s="242"/>
      <c r="GK626" s="242"/>
      <c r="GL626" s="242"/>
      <c r="GM626" s="242"/>
      <c r="GN626" s="242"/>
      <c r="GO626" s="242"/>
      <c r="GP626" s="242"/>
      <c r="GQ626" s="242"/>
      <c r="GR626" s="242"/>
      <c r="GS626" s="242"/>
      <c r="GT626" s="242"/>
      <c r="GU626" s="242"/>
      <c r="GV626" s="242"/>
      <c r="GW626" s="242"/>
      <c r="GX626" s="242"/>
      <c r="GY626" s="242"/>
      <c r="GZ626" s="242"/>
      <c r="HA626" s="242"/>
      <c r="HB626" s="242"/>
      <c r="HC626" s="242"/>
      <c r="HD626" s="242"/>
      <c r="HE626" s="242"/>
      <c r="HF626" s="242"/>
      <c r="HG626" s="242"/>
      <c r="HH626" s="242"/>
      <c r="HI626" s="242"/>
      <c r="HJ626" s="242"/>
      <c r="HK626" s="242"/>
      <c r="HL626" s="242"/>
      <c r="HM626" s="242"/>
      <c r="HN626" s="242"/>
      <c r="HO626" s="242"/>
      <c r="HP626" s="242"/>
      <c r="HQ626" s="242"/>
      <c r="HR626" s="242"/>
      <c r="HS626" s="242"/>
      <c r="HT626" s="242"/>
      <c r="HU626" s="242"/>
      <c r="HV626" s="242"/>
      <c r="HW626" s="242"/>
      <c r="HX626" s="242"/>
      <c r="HY626" s="242"/>
      <c r="HZ626" s="242"/>
    </row>
    <row r="627" spans="1:234" s="242" customFormat="1" ht="10.5" customHeight="1" thickBot="1">
      <c r="A627" s="469" t="s">
        <v>51</v>
      </c>
      <c r="B627" s="470">
        <f>B623+1</f>
        <v>38929</v>
      </c>
      <c r="C627" s="293">
        <f>SUM(D627:J628)</f>
        <v>98</v>
      </c>
      <c r="D627" s="284">
        <v>43</v>
      </c>
      <c r="E627" s="80"/>
      <c r="F627" s="80"/>
      <c r="G627" s="80"/>
      <c r="H627" s="80"/>
      <c r="I627" s="80"/>
      <c r="J627" s="81"/>
      <c r="K627" s="28" t="s">
        <v>124</v>
      </c>
      <c r="L627" s="30">
        <v>9</v>
      </c>
      <c r="M627" s="82" t="s">
        <v>100</v>
      </c>
      <c r="N627" s="83">
        <v>13</v>
      </c>
      <c r="O627" s="214" t="s">
        <v>312</v>
      </c>
      <c r="P627" s="223"/>
      <c r="Q627" s="318">
        <f>SUM(R627:R628,T627:T628)+SUM(S627:S628)*1.5+SUM(U627:U628)/3+SUM(V627:V628)*0.6</f>
        <v>14</v>
      </c>
      <c r="R627" s="70"/>
      <c r="S627" s="70">
        <v>4</v>
      </c>
      <c r="T627" s="29">
        <v>1</v>
      </c>
      <c r="U627" s="29"/>
      <c r="V627" s="30"/>
      <c r="W627" s="28">
        <v>126</v>
      </c>
      <c r="X627" s="83">
        <v>144</v>
      </c>
      <c r="Y627" s="140"/>
      <c r="Z627" s="185"/>
      <c r="AA627" s="34">
        <v>4.2</v>
      </c>
      <c r="AB627" s="32">
        <v>6</v>
      </c>
      <c r="AC627" s="33">
        <v>37</v>
      </c>
      <c r="AD627" s="33"/>
      <c r="AE627" s="33"/>
      <c r="AF627" s="33"/>
      <c r="AG627" s="33"/>
      <c r="AH627" s="33"/>
      <c r="AI627" s="34"/>
      <c r="AJ627" s="30"/>
      <c r="AK627" s="180">
        <v>49</v>
      </c>
      <c r="AL627" s="185">
        <v>62</v>
      </c>
      <c r="AM627" s="33">
        <v>60</v>
      </c>
      <c r="AN627" s="351">
        <v>60</v>
      </c>
      <c r="AO627" s="34">
        <f>AN627-AK627</f>
        <v>11</v>
      </c>
      <c r="AP627" s="352"/>
      <c r="AQ627" s="489" t="s">
        <v>334</v>
      </c>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59"/>
      <c r="BS627" s="59"/>
      <c r="BT627" s="59"/>
      <c r="BU627" s="59"/>
      <c r="BV627" s="59"/>
      <c r="BW627" s="59"/>
      <c r="BX627" s="59"/>
      <c r="BY627" s="59"/>
      <c r="BZ627" s="59"/>
      <c r="CA627" s="59"/>
      <c r="CB627" s="59"/>
      <c r="CC627" s="59"/>
      <c r="CD627" s="59"/>
      <c r="CE627" s="59"/>
      <c r="CF627" s="59"/>
      <c r="CG627" s="59"/>
      <c r="CH627" s="59"/>
      <c r="CI627" s="59"/>
      <c r="CJ627" s="59"/>
      <c r="CK627" s="59"/>
      <c r="CL627" s="59"/>
      <c r="CM627" s="59"/>
      <c r="CN627" s="59"/>
      <c r="CO627" s="59"/>
      <c r="CP627" s="59"/>
      <c r="CQ627" s="59"/>
      <c r="CR627" s="59"/>
      <c r="CS627" s="59"/>
      <c r="CT627" s="59"/>
      <c r="CU627" s="59"/>
      <c r="CV627" s="59"/>
      <c r="CW627" s="59"/>
      <c r="CX627" s="59"/>
      <c r="CY627" s="59"/>
      <c r="CZ627" s="59"/>
      <c r="DA627" s="59"/>
      <c r="DB627" s="59"/>
      <c r="DC627" s="59"/>
      <c r="DD627" s="59"/>
      <c r="DE627" s="59"/>
      <c r="DF627" s="59"/>
      <c r="DG627" s="59"/>
      <c r="DH627" s="59"/>
      <c r="DI627" s="59"/>
      <c r="DJ627" s="59"/>
      <c r="DK627" s="59"/>
      <c r="DL627" s="59"/>
      <c r="DM627" s="59"/>
      <c r="DN627" s="59"/>
      <c r="DO627" s="59"/>
      <c r="DP627" s="59"/>
      <c r="DQ627" s="59"/>
      <c r="DR627" s="59"/>
      <c r="DS627" s="59"/>
      <c r="DT627" s="59"/>
      <c r="DU627" s="59"/>
      <c r="DV627" s="59"/>
      <c r="DW627" s="59"/>
      <c r="DX627" s="59"/>
      <c r="DY627" s="59"/>
      <c r="DZ627" s="59"/>
      <c r="EA627" s="59"/>
      <c r="EB627" s="59"/>
      <c r="EC627" s="59"/>
      <c r="ED627" s="59"/>
      <c r="EE627" s="59"/>
      <c r="EF627" s="59"/>
      <c r="EG627" s="59"/>
      <c r="EH627" s="59"/>
      <c r="EI627" s="59"/>
      <c r="EJ627" s="59"/>
      <c r="EK627" s="59"/>
      <c r="EL627" s="59"/>
      <c r="EM627" s="59"/>
      <c r="EN627" s="59"/>
      <c r="EO627" s="59"/>
      <c r="EP627" s="59"/>
      <c r="EQ627" s="59"/>
      <c r="ER627" s="59"/>
      <c r="ES627" s="59"/>
      <c r="ET627" s="59"/>
      <c r="EU627" s="59"/>
      <c r="EV627" s="59"/>
      <c r="EW627" s="59"/>
      <c r="EX627" s="59"/>
      <c r="EY627" s="59"/>
      <c r="EZ627" s="59"/>
      <c r="FA627" s="59"/>
      <c r="FB627" s="59"/>
      <c r="FC627" s="59"/>
      <c r="FD627" s="59"/>
      <c r="FE627" s="59"/>
      <c r="FF627" s="59"/>
      <c r="FG627" s="59"/>
      <c r="FH627" s="59"/>
      <c r="FI627" s="59"/>
      <c r="FJ627" s="59"/>
      <c r="FK627" s="59"/>
      <c r="FL627" s="59"/>
      <c r="FM627" s="59"/>
      <c r="FN627" s="59"/>
      <c r="FO627" s="59"/>
      <c r="FP627" s="59"/>
      <c r="FQ627" s="59"/>
      <c r="FR627" s="59"/>
      <c r="FS627" s="59"/>
      <c r="FT627" s="59"/>
      <c r="FU627" s="59"/>
      <c r="FV627" s="59"/>
      <c r="FW627" s="59"/>
      <c r="FX627" s="59"/>
      <c r="FY627" s="59"/>
      <c r="FZ627" s="59"/>
      <c r="GA627" s="59"/>
      <c r="GB627" s="59"/>
      <c r="GC627" s="59"/>
      <c r="GD627" s="59"/>
      <c r="GE627" s="59"/>
      <c r="GF627" s="59"/>
      <c r="GG627" s="59"/>
      <c r="GH627" s="59"/>
      <c r="GI627" s="59"/>
      <c r="GJ627" s="59"/>
      <c r="GK627" s="59"/>
      <c r="GL627" s="59"/>
      <c r="GM627" s="59"/>
      <c r="GN627" s="59"/>
      <c r="GO627" s="59"/>
      <c r="GP627" s="59"/>
      <c r="GQ627" s="59"/>
      <c r="GR627" s="59"/>
      <c r="GS627" s="59"/>
      <c r="GT627" s="59"/>
      <c r="GU627" s="59"/>
      <c r="GV627" s="59"/>
      <c r="GW627" s="59"/>
      <c r="GX627" s="59"/>
      <c r="GY627" s="59"/>
      <c r="GZ627" s="59"/>
      <c r="HA627" s="59"/>
      <c r="HB627" s="59"/>
      <c r="HC627" s="59"/>
      <c r="HD627" s="59"/>
      <c r="HE627" s="59"/>
      <c r="HF627" s="59"/>
      <c r="HG627" s="59"/>
      <c r="HH627" s="59"/>
      <c r="HI627" s="59"/>
      <c r="HJ627" s="59"/>
      <c r="HK627" s="59"/>
      <c r="HL627" s="59"/>
      <c r="HM627" s="59"/>
      <c r="HN627" s="59"/>
      <c r="HO627" s="59"/>
      <c r="HP627" s="59"/>
      <c r="HQ627" s="59"/>
      <c r="HR627" s="59"/>
      <c r="HS627" s="59"/>
      <c r="HT627" s="59"/>
      <c r="HU627" s="59"/>
      <c r="HV627" s="59"/>
      <c r="HW627" s="59"/>
      <c r="HX627" s="59"/>
      <c r="HY627" s="59"/>
      <c r="HZ627" s="59"/>
    </row>
    <row r="628" spans="1:234" ht="10.5" customHeight="1">
      <c r="A628" s="467"/>
      <c r="B628" s="468"/>
      <c r="C628" s="292"/>
      <c r="D628" s="283">
        <v>25</v>
      </c>
      <c r="E628" s="87"/>
      <c r="F628" s="87"/>
      <c r="G628" s="87"/>
      <c r="H628" s="87">
        <v>3</v>
      </c>
      <c r="I628" s="87">
        <v>27</v>
      </c>
      <c r="J628" s="88"/>
      <c r="K628" s="89" t="s">
        <v>31</v>
      </c>
      <c r="L628" s="90">
        <v>9</v>
      </c>
      <c r="M628" s="91" t="s">
        <v>97</v>
      </c>
      <c r="N628" s="92">
        <v>18</v>
      </c>
      <c r="O628" s="215" t="s">
        <v>178</v>
      </c>
      <c r="P628" s="224"/>
      <c r="Q628" s="319"/>
      <c r="R628" s="93"/>
      <c r="S628" s="93"/>
      <c r="T628" s="94">
        <v>7</v>
      </c>
      <c r="U628" s="94"/>
      <c r="V628" s="90"/>
      <c r="W628" s="89"/>
      <c r="X628" s="92"/>
      <c r="Y628" s="182"/>
      <c r="Z628" s="184"/>
      <c r="AA628" s="306"/>
      <c r="AB628" s="442">
        <v>55</v>
      </c>
      <c r="AC628" s="349"/>
      <c r="AD628" s="349"/>
      <c r="AE628" s="349"/>
      <c r="AF628" s="349"/>
      <c r="AG628" s="349"/>
      <c r="AH628" s="349"/>
      <c r="AI628" s="306"/>
      <c r="AJ628" s="90">
        <v>8</v>
      </c>
      <c r="AK628" s="182"/>
      <c r="AL628" s="184"/>
      <c r="AM628" s="349"/>
      <c r="AN628" s="349"/>
      <c r="AO628" s="306"/>
      <c r="AP628" s="350">
        <v>1</v>
      </c>
      <c r="AQ628" s="490"/>
      <c r="AR628" s="95"/>
      <c r="AS628" s="95"/>
      <c r="AT628" s="95"/>
      <c r="AU628" s="95"/>
      <c r="AV628" s="95"/>
      <c r="AW628" s="95"/>
      <c r="AX628" s="95"/>
      <c r="AY628" s="95"/>
      <c r="AZ628" s="95"/>
      <c r="BA628" s="95"/>
      <c r="BB628" s="95"/>
      <c r="BC628" s="95"/>
      <c r="BD628" s="95"/>
      <c r="BE628" s="95"/>
      <c r="BF628" s="95"/>
      <c r="BG628" s="95"/>
      <c r="BH628" s="95"/>
      <c r="BI628" s="95"/>
      <c r="BJ628" s="95"/>
      <c r="BK628" s="95"/>
      <c r="BL628" s="95"/>
      <c r="BM628" s="95"/>
      <c r="BN628" s="95"/>
      <c r="BO628" s="95"/>
      <c r="BP628" s="95"/>
      <c r="BQ628" s="95"/>
      <c r="BR628" s="95"/>
      <c r="BS628" s="95"/>
      <c r="BT628" s="95"/>
      <c r="BU628" s="95"/>
      <c r="BV628" s="95"/>
      <c r="BW628" s="95"/>
      <c r="BX628" s="95"/>
      <c r="BY628" s="95"/>
      <c r="BZ628" s="95"/>
      <c r="CA628" s="95"/>
      <c r="CB628" s="95"/>
      <c r="CC628" s="95"/>
      <c r="CD628" s="95"/>
      <c r="CE628" s="95"/>
      <c r="CF628" s="95"/>
      <c r="CG628" s="95"/>
      <c r="CH628" s="95"/>
      <c r="CI628" s="95"/>
      <c r="CJ628" s="95"/>
      <c r="CK628" s="95"/>
      <c r="CL628" s="95"/>
      <c r="CM628" s="95"/>
      <c r="CN628" s="95"/>
      <c r="CO628" s="95"/>
      <c r="CP628" s="95"/>
      <c r="CQ628" s="95"/>
      <c r="CR628" s="95"/>
      <c r="CS628" s="95"/>
      <c r="CT628" s="95"/>
      <c r="CU628" s="95"/>
      <c r="CV628" s="95"/>
      <c r="CW628" s="95"/>
      <c r="CX628" s="95"/>
      <c r="CY628" s="95"/>
      <c r="CZ628" s="95"/>
      <c r="DA628" s="95"/>
      <c r="DB628" s="95"/>
      <c r="DC628" s="95"/>
      <c r="DD628" s="95"/>
      <c r="DE628" s="95"/>
      <c r="DF628" s="95"/>
      <c r="DG628" s="95"/>
      <c r="DH628" s="95"/>
      <c r="DI628" s="95"/>
      <c r="DJ628" s="95"/>
      <c r="DK628" s="95"/>
      <c r="DL628" s="95"/>
      <c r="DM628" s="95"/>
      <c r="DN628" s="95"/>
      <c r="DO628" s="95"/>
      <c r="DP628" s="95"/>
      <c r="DQ628" s="95"/>
      <c r="DR628" s="95"/>
      <c r="DS628" s="95"/>
      <c r="DT628" s="95"/>
      <c r="DU628" s="95"/>
      <c r="DV628" s="95"/>
      <c r="DW628" s="95"/>
      <c r="DX628" s="95"/>
      <c r="DY628" s="95"/>
      <c r="DZ628" s="95"/>
      <c r="EA628" s="95"/>
      <c r="EB628" s="95"/>
      <c r="EC628" s="95"/>
      <c r="ED628" s="95"/>
      <c r="EE628" s="95"/>
      <c r="EF628" s="95"/>
      <c r="EG628" s="95"/>
      <c r="EH628" s="95"/>
      <c r="EI628" s="95"/>
      <c r="EJ628" s="95"/>
      <c r="EK628" s="95"/>
      <c r="EL628" s="95"/>
      <c r="EM628" s="95"/>
      <c r="EN628" s="95"/>
      <c r="EO628" s="95"/>
      <c r="EP628" s="95"/>
      <c r="EQ628" s="95"/>
      <c r="ER628" s="95"/>
      <c r="ES628" s="95"/>
      <c r="ET628" s="95"/>
      <c r="EU628" s="95"/>
      <c r="EV628" s="95"/>
      <c r="EW628" s="95"/>
      <c r="EX628" s="95"/>
      <c r="EY628" s="95"/>
      <c r="EZ628" s="95"/>
      <c r="FA628" s="95"/>
      <c r="FB628" s="95"/>
      <c r="FC628" s="95"/>
      <c r="FD628" s="95"/>
      <c r="FE628" s="95"/>
      <c r="FF628" s="95"/>
      <c r="FG628" s="95"/>
      <c r="FH628" s="95"/>
      <c r="FI628" s="95"/>
      <c r="FJ628" s="95"/>
      <c r="FK628" s="95"/>
      <c r="FL628" s="95"/>
      <c r="FM628" s="95"/>
      <c r="FN628" s="95"/>
      <c r="FO628" s="95"/>
      <c r="FP628" s="95"/>
      <c r="FQ628" s="95"/>
      <c r="FR628" s="95"/>
      <c r="FS628" s="95"/>
      <c r="FT628" s="95"/>
      <c r="FU628" s="95"/>
      <c r="FV628" s="95"/>
      <c r="FW628" s="95"/>
      <c r="FX628" s="95"/>
      <c r="FY628" s="95"/>
      <c r="FZ628" s="95"/>
      <c r="GA628" s="95"/>
      <c r="GB628" s="95"/>
      <c r="GC628" s="95"/>
      <c r="GD628" s="95"/>
      <c r="GE628" s="95"/>
      <c r="GF628" s="95"/>
      <c r="GG628" s="95"/>
      <c r="GH628" s="95"/>
      <c r="GI628" s="95"/>
      <c r="GJ628" s="95"/>
      <c r="GK628" s="95"/>
      <c r="GL628" s="95"/>
      <c r="GM628" s="95"/>
      <c r="GN628" s="95"/>
      <c r="GO628" s="95"/>
      <c r="GP628" s="95"/>
      <c r="GQ628" s="95"/>
      <c r="GR628" s="95"/>
      <c r="GS628" s="95"/>
      <c r="GT628" s="95"/>
      <c r="GU628" s="95"/>
      <c r="GV628" s="95"/>
      <c r="GW628" s="95"/>
      <c r="GX628" s="95"/>
      <c r="GY628" s="95"/>
      <c r="GZ628" s="95"/>
      <c r="HA628" s="95"/>
      <c r="HB628" s="95"/>
      <c r="HC628" s="95"/>
      <c r="HD628" s="95"/>
      <c r="HE628" s="95"/>
      <c r="HF628" s="95"/>
      <c r="HG628" s="95"/>
      <c r="HH628" s="95"/>
      <c r="HI628" s="95"/>
      <c r="HJ628" s="95"/>
      <c r="HK628" s="95"/>
      <c r="HL628" s="95"/>
      <c r="HM628" s="95"/>
      <c r="HN628" s="95"/>
      <c r="HO628" s="95"/>
      <c r="HP628" s="95"/>
      <c r="HQ628" s="95"/>
      <c r="HR628" s="95"/>
      <c r="HS628" s="95"/>
      <c r="HT628" s="95"/>
      <c r="HU628" s="95"/>
      <c r="HV628" s="95"/>
      <c r="HW628" s="95"/>
      <c r="HX628" s="95"/>
      <c r="HY628" s="95"/>
      <c r="HZ628" s="95"/>
    </row>
    <row r="629" spans="1:234" s="95" customFormat="1" ht="10.5" customHeight="1">
      <c r="A629" s="463" t="s">
        <v>59</v>
      </c>
      <c r="B629" s="465">
        <f>B627+1</f>
        <v>38930</v>
      </c>
      <c r="C629" s="293">
        <f>SUM(D629:J630)</f>
        <v>125</v>
      </c>
      <c r="D629" s="284">
        <v>83</v>
      </c>
      <c r="E629" s="80">
        <v>7</v>
      </c>
      <c r="F629" s="80"/>
      <c r="G629" s="80"/>
      <c r="H629" s="80"/>
      <c r="I629" s="80"/>
      <c r="J629" s="81"/>
      <c r="K629" s="28" t="s">
        <v>124</v>
      </c>
      <c r="L629" s="30">
        <v>8</v>
      </c>
      <c r="M629" s="82" t="s">
        <v>100</v>
      </c>
      <c r="N629" s="83">
        <v>12</v>
      </c>
      <c r="O629" s="211" t="s">
        <v>251</v>
      </c>
      <c r="P629" s="221"/>
      <c r="Q629" s="318">
        <f>SUM(R629:R630,T629:T630)+SUM(S629:S630)*1.5+SUM(U629:U630)/3+SUM(V629:V630)*0.6</f>
        <v>21</v>
      </c>
      <c r="R629" s="70"/>
      <c r="S629" s="70">
        <v>8</v>
      </c>
      <c r="T629" s="29">
        <v>3</v>
      </c>
      <c r="U629" s="29"/>
      <c r="V629" s="30"/>
      <c r="W629" s="28">
        <v>126</v>
      </c>
      <c r="X629" s="83">
        <v>159</v>
      </c>
      <c r="Y629" s="140"/>
      <c r="Z629" s="185"/>
      <c r="AA629" s="34">
        <v>7</v>
      </c>
      <c r="AB629" s="32">
        <v>16</v>
      </c>
      <c r="AC629" s="33">
        <v>74</v>
      </c>
      <c r="AD629" s="33"/>
      <c r="AE629" s="33"/>
      <c r="AF629" s="33"/>
      <c r="AG629" s="33"/>
      <c r="AH629" s="33"/>
      <c r="AI629" s="34"/>
      <c r="AJ629" s="30"/>
      <c r="AK629" s="180">
        <v>46</v>
      </c>
      <c r="AL629" s="185">
        <v>60</v>
      </c>
      <c r="AM629" s="33">
        <v>57</v>
      </c>
      <c r="AN629" s="33">
        <v>58</v>
      </c>
      <c r="AO629" s="34">
        <f>AN629-AK629</f>
        <v>12</v>
      </c>
      <c r="AP629" s="352"/>
      <c r="AQ629" s="491" t="s">
        <v>335</v>
      </c>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c r="BO629" s="59"/>
      <c r="BP629" s="59"/>
      <c r="BQ629" s="59"/>
      <c r="BR629" s="59"/>
      <c r="BS629" s="59"/>
      <c r="BT629" s="59"/>
      <c r="BU629" s="59"/>
      <c r="BV629" s="59"/>
      <c r="BW629" s="59"/>
      <c r="BX629" s="59"/>
      <c r="BY629" s="59"/>
      <c r="BZ629" s="59"/>
      <c r="CA629" s="59"/>
      <c r="CB629" s="59"/>
      <c r="CC629" s="59"/>
      <c r="CD629" s="59"/>
      <c r="CE629" s="59"/>
      <c r="CF629" s="59"/>
      <c r="CG629" s="59"/>
      <c r="CH629" s="59"/>
      <c r="CI629" s="59"/>
      <c r="CJ629" s="59"/>
      <c r="CK629" s="59"/>
      <c r="CL629" s="59"/>
      <c r="CM629" s="59"/>
      <c r="CN629" s="59"/>
      <c r="CO629" s="59"/>
      <c r="CP629" s="59"/>
      <c r="CQ629" s="59"/>
      <c r="CR629" s="59"/>
      <c r="CS629" s="59"/>
      <c r="CT629" s="59"/>
      <c r="CU629" s="59"/>
      <c r="CV629" s="59"/>
      <c r="CW629" s="59"/>
      <c r="CX629" s="59"/>
      <c r="CY629" s="59"/>
      <c r="CZ629" s="59"/>
      <c r="DA629" s="59"/>
      <c r="DB629" s="59"/>
      <c r="DC629" s="59"/>
      <c r="DD629" s="59"/>
      <c r="DE629" s="59"/>
      <c r="DF629" s="59"/>
      <c r="DG629" s="59"/>
      <c r="DH629" s="59"/>
      <c r="DI629" s="59"/>
      <c r="DJ629" s="59"/>
      <c r="DK629" s="59"/>
      <c r="DL629" s="59"/>
      <c r="DM629" s="59"/>
      <c r="DN629" s="59"/>
      <c r="DO629" s="59"/>
      <c r="DP629" s="59"/>
      <c r="DQ629" s="59"/>
      <c r="DR629" s="59"/>
      <c r="DS629" s="59"/>
      <c r="DT629" s="59"/>
      <c r="DU629" s="59"/>
      <c r="DV629" s="59"/>
      <c r="DW629" s="59"/>
      <c r="DX629" s="59"/>
      <c r="DY629" s="59"/>
      <c r="DZ629" s="59"/>
      <c r="EA629" s="59"/>
      <c r="EB629" s="59"/>
      <c r="EC629" s="59"/>
      <c r="ED629" s="59"/>
      <c r="EE629" s="59"/>
      <c r="EF629" s="59"/>
      <c r="EG629" s="59"/>
      <c r="EH629" s="59"/>
      <c r="EI629" s="59"/>
      <c r="EJ629" s="59"/>
      <c r="EK629" s="59"/>
      <c r="EL629" s="59"/>
      <c r="EM629" s="59"/>
      <c r="EN629" s="59"/>
      <c r="EO629" s="59"/>
      <c r="EP629" s="59"/>
      <c r="EQ629" s="59"/>
      <c r="ER629" s="59"/>
      <c r="ES629" s="59"/>
      <c r="ET629" s="59"/>
      <c r="EU629" s="59"/>
      <c r="EV629" s="59"/>
      <c r="EW629" s="59"/>
      <c r="EX629" s="59"/>
      <c r="EY629" s="59"/>
      <c r="EZ629" s="59"/>
      <c r="FA629" s="59"/>
      <c r="FB629" s="59"/>
      <c r="FC629" s="59"/>
      <c r="FD629" s="59"/>
      <c r="FE629" s="59"/>
      <c r="FF629" s="59"/>
      <c r="FG629" s="59"/>
      <c r="FH629" s="59"/>
      <c r="FI629" s="59"/>
      <c r="FJ629" s="59"/>
      <c r="FK629" s="59"/>
      <c r="FL629" s="59"/>
      <c r="FM629" s="59"/>
      <c r="FN629" s="59"/>
      <c r="FO629" s="59"/>
      <c r="FP629" s="59"/>
      <c r="FQ629" s="59"/>
      <c r="FR629" s="59"/>
      <c r="FS629" s="59"/>
      <c r="FT629" s="59"/>
      <c r="FU629" s="59"/>
      <c r="FV629" s="59"/>
      <c r="FW629" s="59"/>
      <c r="FX629" s="59"/>
      <c r="FY629" s="59"/>
      <c r="FZ629" s="59"/>
      <c r="GA629" s="59"/>
      <c r="GB629" s="59"/>
      <c r="GC629" s="59"/>
      <c r="GD629" s="59"/>
      <c r="GE629" s="59"/>
      <c r="GF629" s="59"/>
      <c r="GG629" s="59"/>
      <c r="GH629" s="59"/>
      <c r="GI629" s="59"/>
      <c r="GJ629" s="59"/>
      <c r="GK629" s="59"/>
      <c r="GL629" s="59"/>
      <c r="GM629" s="59"/>
      <c r="GN629" s="59"/>
      <c r="GO629" s="59"/>
      <c r="GP629" s="59"/>
      <c r="GQ629" s="59"/>
      <c r="GR629" s="59"/>
      <c r="GS629" s="59"/>
      <c r="GT629" s="59"/>
      <c r="GU629" s="59"/>
      <c r="GV629" s="59"/>
      <c r="GW629" s="59"/>
      <c r="GX629" s="59"/>
      <c r="GY629" s="59"/>
      <c r="GZ629" s="59"/>
      <c r="HA629" s="59"/>
      <c r="HB629" s="59"/>
      <c r="HC629" s="59"/>
      <c r="HD629" s="59"/>
      <c r="HE629" s="59"/>
      <c r="HF629" s="59"/>
      <c r="HG629" s="59"/>
      <c r="HH629" s="59"/>
      <c r="HI629" s="59"/>
      <c r="HJ629" s="59"/>
      <c r="HK629" s="59"/>
      <c r="HL629" s="59"/>
      <c r="HM629" s="59"/>
      <c r="HN629" s="59"/>
      <c r="HO629" s="59"/>
      <c r="HP629" s="59"/>
      <c r="HQ629" s="59"/>
      <c r="HR629" s="59"/>
      <c r="HS629" s="59"/>
      <c r="HT629" s="59"/>
      <c r="HU629" s="59"/>
      <c r="HV629" s="59"/>
      <c r="HW629" s="59"/>
      <c r="HX629" s="59"/>
      <c r="HY629" s="59"/>
      <c r="HZ629" s="59"/>
    </row>
    <row r="630" spans="1:234" ht="10.5" customHeight="1">
      <c r="A630" s="467"/>
      <c r="B630" s="468"/>
      <c r="C630" s="292"/>
      <c r="D630" s="283">
        <v>35</v>
      </c>
      <c r="E630" s="87"/>
      <c r="F630" s="87"/>
      <c r="G630" s="87"/>
      <c r="H630" s="87"/>
      <c r="I630" s="87"/>
      <c r="J630" s="88"/>
      <c r="K630" s="89" t="s">
        <v>31</v>
      </c>
      <c r="L630" s="90">
        <v>9</v>
      </c>
      <c r="M630" s="91" t="s">
        <v>97</v>
      </c>
      <c r="N630" s="92">
        <v>19</v>
      </c>
      <c r="O630" s="212" t="s">
        <v>207</v>
      </c>
      <c r="P630" s="222"/>
      <c r="Q630" s="319"/>
      <c r="R630" s="93"/>
      <c r="S630" s="93"/>
      <c r="T630" s="94">
        <v>6</v>
      </c>
      <c r="U630" s="94"/>
      <c r="V630" s="90"/>
      <c r="W630" s="89"/>
      <c r="X630" s="92"/>
      <c r="Y630" s="182"/>
      <c r="Z630" s="184"/>
      <c r="AA630" s="306"/>
      <c r="AB630" s="442">
        <v>35</v>
      </c>
      <c r="AC630" s="349"/>
      <c r="AD630" s="349"/>
      <c r="AE630" s="349"/>
      <c r="AF630" s="349"/>
      <c r="AG630" s="349"/>
      <c r="AH630" s="349"/>
      <c r="AI630" s="306"/>
      <c r="AJ630" s="90">
        <v>8</v>
      </c>
      <c r="AK630" s="182"/>
      <c r="AL630" s="184"/>
      <c r="AM630" s="349"/>
      <c r="AN630" s="349"/>
      <c r="AO630" s="306"/>
      <c r="AP630" s="350"/>
      <c r="AQ630" s="490"/>
      <c r="AR630" s="95"/>
      <c r="AS630" s="95"/>
      <c r="AT630" s="95"/>
      <c r="AU630" s="95"/>
      <c r="AV630" s="95"/>
      <c r="AW630" s="95"/>
      <c r="AX630" s="95"/>
      <c r="AY630" s="95"/>
      <c r="AZ630" s="95"/>
      <c r="BA630" s="95"/>
      <c r="BB630" s="95"/>
      <c r="BC630" s="95"/>
      <c r="BD630" s="95"/>
      <c r="BE630" s="95"/>
      <c r="BF630" s="95"/>
      <c r="BG630" s="95"/>
      <c r="BH630" s="95"/>
      <c r="BI630" s="95"/>
      <c r="BJ630" s="95"/>
      <c r="BK630" s="95"/>
      <c r="BL630" s="95"/>
      <c r="BM630" s="95"/>
      <c r="BN630" s="95"/>
      <c r="BO630" s="95"/>
      <c r="BP630" s="95"/>
      <c r="BQ630" s="95"/>
      <c r="BR630" s="95"/>
      <c r="BS630" s="95"/>
      <c r="BT630" s="95"/>
      <c r="BU630" s="95"/>
      <c r="BV630" s="95"/>
      <c r="BW630" s="95"/>
      <c r="BX630" s="95"/>
      <c r="BY630" s="95"/>
      <c r="BZ630" s="95"/>
      <c r="CA630" s="95"/>
      <c r="CB630" s="95"/>
      <c r="CC630" s="95"/>
      <c r="CD630" s="95"/>
      <c r="CE630" s="95"/>
      <c r="CF630" s="95"/>
      <c r="CG630" s="95"/>
      <c r="CH630" s="95"/>
      <c r="CI630" s="95"/>
      <c r="CJ630" s="95"/>
      <c r="CK630" s="95"/>
      <c r="CL630" s="95"/>
      <c r="CM630" s="95"/>
      <c r="CN630" s="95"/>
      <c r="CO630" s="95"/>
      <c r="CP630" s="95"/>
      <c r="CQ630" s="95"/>
      <c r="CR630" s="95"/>
      <c r="CS630" s="95"/>
      <c r="CT630" s="95"/>
      <c r="CU630" s="95"/>
      <c r="CV630" s="95"/>
      <c r="CW630" s="95"/>
      <c r="CX630" s="95"/>
      <c r="CY630" s="95"/>
      <c r="CZ630" s="95"/>
      <c r="DA630" s="95"/>
      <c r="DB630" s="95"/>
      <c r="DC630" s="95"/>
      <c r="DD630" s="95"/>
      <c r="DE630" s="95"/>
      <c r="DF630" s="95"/>
      <c r="DG630" s="95"/>
      <c r="DH630" s="95"/>
      <c r="DI630" s="95"/>
      <c r="DJ630" s="95"/>
      <c r="DK630" s="95"/>
      <c r="DL630" s="95"/>
      <c r="DM630" s="95"/>
      <c r="DN630" s="95"/>
      <c r="DO630" s="95"/>
      <c r="DP630" s="95"/>
      <c r="DQ630" s="95"/>
      <c r="DR630" s="95"/>
      <c r="DS630" s="95"/>
      <c r="DT630" s="95"/>
      <c r="DU630" s="95"/>
      <c r="DV630" s="95"/>
      <c r="DW630" s="95"/>
      <c r="DX630" s="95"/>
      <c r="DY630" s="95"/>
      <c r="DZ630" s="95"/>
      <c r="EA630" s="95"/>
      <c r="EB630" s="95"/>
      <c r="EC630" s="95"/>
      <c r="ED630" s="95"/>
      <c r="EE630" s="95"/>
      <c r="EF630" s="95"/>
      <c r="EG630" s="95"/>
      <c r="EH630" s="95"/>
      <c r="EI630" s="95"/>
      <c r="EJ630" s="95"/>
      <c r="EK630" s="95"/>
      <c r="EL630" s="95"/>
      <c r="EM630" s="95"/>
      <c r="EN630" s="95"/>
      <c r="EO630" s="95"/>
      <c r="EP630" s="95"/>
      <c r="EQ630" s="95"/>
      <c r="ER630" s="95"/>
      <c r="ES630" s="95"/>
      <c r="ET630" s="95"/>
      <c r="EU630" s="95"/>
      <c r="EV630" s="95"/>
      <c r="EW630" s="95"/>
      <c r="EX630" s="95"/>
      <c r="EY630" s="95"/>
      <c r="EZ630" s="95"/>
      <c r="FA630" s="95"/>
      <c r="FB630" s="95"/>
      <c r="FC630" s="95"/>
      <c r="FD630" s="95"/>
      <c r="FE630" s="95"/>
      <c r="FF630" s="95"/>
      <c r="FG630" s="95"/>
      <c r="FH630" s="95"/>
      <c r="FI630" s="95"/>
      <c r="FJ630" s="95"/>
      <c r="FK630" s="95"/>
      <c r="FL630" s="95"/>
      <c r="FM630" s="95"/>
      <c r="FN630" s="95"/>
      <c r="FO630" s="95"/>
      <c r="FP630" s="95"/>
      <c r="FQ630" s="95"/>
      <c r="FR630" s="95"/>
      <c r="FS630" s="95"/>
      <c r="FT630" s="95"/>
      <c r="FU630" s="95"/>
      <c r="FV630" s="95"/>
      <c r="FW630" s="95"/>
      <c r="FX630" s="95"/>
      <c r="FY630" s="95"/>
      <c r="FZ630" s="95"/>
      <c r="GA630" s="95"/>
      <c r="GB630" s="95"/>
      <c r="GC630" s="95"/>
      <c r="GD630" s="95"/>
      <c r="GE630" s="95"/>
      <c r="GF630" s="95"/>
      <c r="GG630" s="95"/>
      <c r="GH630" s="95"/>
      <c r="GI630" s="95"/>
      <c r="GJ630" s="95"/>
      <c r="GK630" s="95"/>
      <c r="GL630" s="95"/>
      <c r="GM630" s="95"/>
      <c r="GN630" s="95"/>
      <c r="GO630" s="95"/>
      <c r="GP630" s="95"/>
      <c r="GQ630" s="95"/>
      <c r="GR630" s="95"/>
      <c r="GS630" s="95"/>
      <c r="GT630" s="95"/>
      <c r="GU630" s="95"/>
      <c r="GV630" s="95"/>
      <c r="GW630" s="95"/>
      <c r="GX630" s="95"/>
      <c r="GY630" s="95"/>
      <c r="GZ630" s="95"/>
      <c r="HA630" s="95"/>
      <c r="HB630" s="95"/>
      <c r="HC630" s="95"/>
      <c r="HD630" s="95"/>
      <c r="HE630" s="95"/>
      <c r="HF630" s="95"/>
      <c r="HG630" s="95"/>
      <c r="HH630" s="95"/>
      <c r="HI630" s="95"/>
      <c r="HJ630" s="95"/>
      <c r="HK630" s="95"/>
      <c r="HL630" s="95"/>
      <c r="HM630" s="95"/>
      <c r="HN630" s="95"/>
      <c r="HO630" s="95"/>
      <c r="HP630" s="95"/>
      <c r="HQ630" s="95"/>
      <c r="HR630" s="95"/>
      <c r="HS630" s="95"/>
      <c r="HT630" s="95"/>
      <c r="HU630" s="95"/>
      <c r="HV630" s="95"/>
      <c r="HW630" s="95"/>
      <c r="HX630" s="95"/>
      <c r="HY630" s="95"/>
      <c r="HZ630" s="95"/>
    </row>
    <row r="631" spans="1:234" s="95" customFormat="1" ht="10.5" customHeight="1">
      <c r="A631" s="463" t="s">
        <v>60</v>
      </c>
      <c r="B631" s="465">
        <f>B629+1</f>
        <v>38931</v>
      </c>
      <c r="C631" s="293">
        <f>SUM(D631:J632)</f>
        <v>189</v>
      </c>
      <c r="D631" s="284">
        <f>22+35+12</f>
        <v>69</v>
      </c>
      <c r="E631" s="80">
        <v>17</v>
      </c>
      <c r="F631" s="80">
        <v>20</v>
      </c>
      <c r="G631" s="80">
        <v>3</v>
      </c>
      <c r="H631" s="80"/>
      <c r="I631" s="80"/>
      <c r="J631" s="81"/>
      <c r="K631" s="28" t="s">
        <v>144</v>
      </c>
      <c r="L631" s="99" t="s">
        <v>672</v>
      </c>
      <c r="M631" s="82" t="s">
        <v>131</v>
      </c>
      <c r="N631" s="83" t="s">
        <v>100</v>
      </c>
      <c r="O631" s="457" t="s">
        <v>50</v>
      </c>
      <c r="P631" s="221" t="s">
        <v>143</v>
      </c>
      <c r="Q631" s="318">
        <f>SUM(R631:R632,T631:T632)+SUM(S631:S632)*1.5+SUM(U631:U632)/3+SUM(V631:V632)*0.6</f>
        <v>37</v>
      </c>
      <c r="R631" s="70"/>
      <c r="S631" s="70">
        <v>7</v>
      </c>
      <c r="T631" s="29">
        <v>10</v>
      </c>
      <c r="U631" s="29"/>
      <c r="V631" s="30"/>
      <c r="W631" s="28"/>
      <c r="X631" s="83">
        <v>177</v>
      </c>
      <c r="Y631" s="140"/>
      <c r="Z631" s="185"/>
      <c r="AA631" s="34">
        <v>6.5</v>
      </c>
      <c r="AB631" s="32">
        <v>69</v>
      </c>
      <c r="AC631" s="33">
        <v>40</v>
      </c>
      <c r="AD631" s="33"/>
      <c r="AE631" s="33"/>
      <c r="AF631" s="33"/>
      <c r="AG631" s="33"/>
      <c r="AH631" s="33"/>
      <c r="AI631" s="34"/>
      <c r="AJ631" s="30"/>
      <c r="AK631" s="140">
        <v>50</v>
      </c>
      <c r="AL631" s="185">
        <v>62</v>
      </c>
      <c r="AM631" s="33">
        <v>53</v>
      </c>
      <c r="AN631" s="33">
        <v>56</v>
      </c>
      <c r="AO631" s="34">
        <f>AN631-AK631</f>
        <v>6</v>
      </c>
      <c r="AP631" s="352"/>
      <c r="AQ631" s="491" t="s">
        <v>146</v>
      </c>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59"/>
      <c r="BO631" s="59"/>
      <c r="BP631" s="59"/>
      <c r="BQ631" s="59"/>
      <c r="BR631" s="59"/>
      <c r="BS631" s="59"/>
      <c r="BT631" s="59"/>
      <c r="BU631" s="59"/>
      <c r="BV631" s="59"/>
      <c r="BW631" s="59"/>
      <c r="BX631" s="59"/>
      <c r="BY631" s="59"/>
      <c r="BZ631" s="59"/>
      <c r="CA631" s="59"/>
      <c r="CB631" s="59"/>
      <c r="CC631" s="59"/>
      <c r="CD631" s="59"/>
      <c r="CE631" s="59"/>
      <c r="CF631" s="59"/>
      <c r="CG631" s="59"/>
      <c r="CH631" s="59"/>
      <c r="CI631" s="59"/>
      <c r="CJ631" s="59"/>
      <c r="CK631" s="59"/>
      <c r="CL631" s="59"/>
      <c r="CM631" s="59"/>
      <c r="CN631" s="59"/>
      <c r="CO631" s="59"/>
      <c r="CP631" s="59"/>
      <c r="CQ631" s="59"/>
      <c r="CR631" s="59"/>
      <c r="CS631" s="59"/>
      <c r="CT631" s="59"/>
      <c r="CU631" s="59"/>
      <c r="CV631" s="59"/>
      <c r="CW631" s="59"/>
      <c r="CX631" s="59"/>
      <c r="CY631" s="59"/>
      <c r="CZ631" s="59"/>
      <c r="DA631" s="59"/>
      <c r="DB631" s="59"/>
      <c r="DC631" s="59"/>
      <c r="DD631" s="59"/>
      <c r="DE631" s="59"/>
      <c r="DF631" s="59"/>
      <c r="DG631" s="59"/>
      <c r="DH631" s="59"/>
      <c r="DI631" s="59"/>
      <c r="DJ631" s="59"/>
      <c r="DK631" s="59"/>
      <c r="DL631" s="59"/>
      <c r="DM631" s="59"/>
      <c r="DN631" s="59"/>
      <c r="DO631" s="59"/>
      <c r="DP631" s="59"/>
      <c r="DQ631" s="59"/>
      <c r="DR631" s="59"/>
      <c r="DS631" s="59"/>
      <c r="DT631" s="59"/>
      <c r="DU631" s="59"/>
      <c r="DV631" s="59"/>
      <c r="DW631" s="59"/>
      <c r="DX631" s="59"/>
      <c r="DY631" s="59"/>
      <c r="DZ631" s="59"/>
      <c r="EA631" s="59"/>
      <c r="EB631" s="59"/>
      <c r="EC631" s="59"/>
      <c r="ED631" s="59"/>
      <c r="EE631" s="59"/>
      <c r="EF631" s="59"/>
      <c r="EG631" s="59"/>
      <c r="EH631" s="59"/>
      <c r="EI631" s="59"/>
      <c r="EJ631" s="59"/>
      <c r="EK631" s="59"/>
      <c r="EL631" s="59"/>
      <c r="EM631" s="59"/>
      <c r="EN631" s="59"/>
      <c r="EO631" s="59"/>
      <c r="EP631" s="59"/>
      <c r="EQ631" s="59"/>
      <c r="ER631" s="59"/>
      <c r="ES631" s="59"/>
      <c r="ET631" s="59"/>
      <c r="EU631" s="59"/>
      <c r="EV631" s="59"/>
      <c r="EW631" s="59"/>
      <c r="EX631" s="59"/>
      <c r="EY631" s="59"/>
      <c r="EZ631" s="59"/>
      <c r="FA631" s="59"/>
      <c r="FB631" s="59"/>
      <c r="FC631" s="59"/>
      <c r="FD631" s="59"/>
      <c r="FE631" s="59"/>
      <c r="FF631" s="59"/>
      <c r="FG631" s="59"/>
      <c r="FH631" s="59"/>
      <c r="FI631" s="59"/>
      <c r="FJ631" s="59"/>
      <c r="FK631" s="59"/>
      <c r="FL631" s="59"/>
      <c r="FM631" s="59"/>
      <c r="FN631" s="59"/>
      <c r="FO631" s="59"/>
      <c r="FP631" s="59"/>
      <c r="FQ631" s="59"/>
      <c r="FR631" s="59"/>
      <c r="FS631" s="59"/>
      <c r="FT631" s="59"/>
      <c r="FU631" s="59"/>
      <c r="FV631" s="59"/>
      <c r="FW631" s="59"/>
      <c r="FX631" s="59"/>
      <c r="FY631" s="59"/>
      <c r="FZ631" s="59"/>
      <c r="GA631" s="59"/>
      <c r="GB631" s="59"/>
      <c r="GC631" s="59"/>
      <c r="GD631" s="59"/>
      <c r="GE631" s="59"/>
      <c r="GF631" s="59"/>
      <c r="GG631" s="59"/>
      <c r="GH631" s="59"/>
      <c r="GI631" s="59"/>
      <c r="GJ631" s="59"/>
      <c r="GK631" s="59"/>
      <c r="GL631" s="59"/>
      <c r="GM631" s="59"/>
      <c r="GN631" s="59"/>
      <c r="GO631" s="59"/>
      <c r="GP631" s="59"/>
      <c r="GQ631" s="59"/>
      <c r="GR631" s="59"/>
      <c r="GS631" s="59"/>
      <c r="GT631" s="59"/>
      <c r="GU631" s="59"/>
      <c r="GV631" s="59"/>
      <c r="GW631" s="59"/>
      <c r="GX631" s="59"/>
      <c r="GY631" s="59"/>
      <c r="GZ631" s="59"/>
      <c r="HA631" s="59"/>
      <c r="HB631" s="59"/>
      <c r="HC631" s="59"/>
      <c r="HD631" s="59"/>
      <c r="HE631" s="59"/>
      <c r="HF631" s="59"/>
      <c r="HG631" s="59"/>
      <c r="HH631" s="59"/>
      <c r="HI631" s="59"/>
      <c r="HJ631" s="59"/>
      <c r="HK631" s="59"/>
      <c r="HL631" s="59"/>
      <c r="HM631" s="59"/>
      <c r="HN631" s="59"/>
      <c r="HO631" s="59"/>
      <c r="HP631" s="59"/>
      <c r="HQ631" s="59"/>
      <c r="HR631" s="59"/>
      <c r="HS631" s="59"/>
      <c r="HT631" s="59"/>
      <c r="HU631" s="59"/>
      <c r="HV631" s="59"/>
      <c r="HW631" s="59"/>
      <c r="HX631" s="59"/>
      <c r="HY631" s="59"/>
      <c r="HZ631" s="59"/>
    </row>
    <row r="632" spans="1:234" ht="10.5" customHeight="1">
      <c r="A632" s="467"/>
      <c r="B632" s="468"/>
      <c r="C632" s="294"/>
      <c r="D632" s="283">
        <v>80</v>
      </c>
      <c r="E632" s="87"/>
      <c r="F632" s="87"/>
      <c r="G632" s="87"/>
      <c r="H632" s="87"/>
      <c r="I632" s="87"/>
      <c r="J632" s="88"/>
      <c r="K632" s="89" t="s">
        <v>124</v>
      </c>
      <c r="L632" s="90">
        <v>9</v>
      </c>
      <c r="M632" s="91" t="s">
        <v>97</v>
      </c>
      <c r="N632" s="92">
        <v>19</v>
      </c>
      <c r="O632" s="212" t="s">
        <v>145</v>
      </c>
      <c r="P632" s="222"/>
      <c r="Q632" s="319"/>
      <c r="R632" s="93"/>
      <c r="S632" s="93">
        <v>11</v>
      </c>
      <c r="T632" s="94"/>
      <c r="U632" s="94"/>
      <c r="V632" s="90"/>
      <c r="W632" s="89">
        <v>132</v>
      </c>
      <c r="X632" s="92"/>
      <c r="Y632" s="182"/>
      <c r="Z632" s="184"/>
      <c r="AA632" s="306">
        <v>10</v>
      </c>
      <c r="AB632" s="442"/>
      <c r="AC632" s="349">
        <v>80</v>
      </c>
      <c r="AD632" s="349"/>
      <c r="AE632" s="349"/>
      <c r="AF632" s="349"/>
      <c r="AG632" s="349"/>
      <c r="AH632" s="349"/>
      <c r="AI632" s="306"/>
      <c r="AJ632" s="90">
        <v>8</v>
      </c>
      <c r="AK632" s="182"/>
      <c r="AL632" s="184"/>
      <c r="AM632" s="349"/>
      <c r="AN632" s="349"/>
      <c r="AO632" s="306"/>
      <c r="AP632" s="350">
        <v>4</v>
      </c>
      <c r="AQ632" s="490"/>
      <c r="AR632" s="95"/>
      <c r="AS632" s="95"/>
      <c r="AT632" s="95"/>
      <c r="AU632" s="95"/>
      <c r="AV632" s="95"/>
      <c r="AW632" s="95"/>
      <c r="AX632" s="95"/>
      <c r="AY632" s="95"/>
      <c r="AZ632" s="95"/>
      <c r="BA632" s="95"/>
      <c r="BB632" s="95"/>
      <c r="BC632" s="95"/>
      <c r="BD632" s="95"/>
      <c r="BE632" s="95"/>
      <c r="BF632" s="95"/>
      <c r="BG632" s="95"/>
      <c r="BH632" s="95"/>
      <c r="BI632" s="95"/>
      <c r="BJ632" s="95"/>
      <c r="BK632" s="95"/>
      <c r="BL632" s="95"/>
      <c r="BM632" s="95"/>
      <c r="BN632" s="95"/>
      <c r="BO632" s="95"/>
      <c r="BP632" s="95"/>
      <c r="BQ632" s="95"/>
      <c r="BR632" s="95"/>
      <c r="BS632" s="95"/>
      <c r="BT632" s="95"/>
      <c r="BU632" s="95"/>
      <c r="BV632" s="95"/>
      <c r="BW632" s="95"/>
      <c r="BX632" s="95"/>
      <c r="BY632" s="95"/>
      <c r="BZ632" s="95"/>
      <c r="CA632" s="95"/>
      <c r="CB632" s="95"/>
      <c r="CC632" s="95"/>
      <c r="CD632" s="95"/>
      <c r="CE632" s="95"/>
      <c r="CF632" s="95"/>
      <c r="CG632" s="95"/>
      <c r="CH632" s="95"/>
      <c r="CI632" s="95"/>
      <c r="CJ632" s="95"/>
      <c r="CK632" s="95"/>
      <c r="CL632" s="95"/>
      <c r="CM632" s="95"/>
      <c r="CN632" s="95"/>
      <c r="CO632" s="95"/>
      <c r="CP632" s="95"/>
      <c r="CQ632" s="95"/>
      <c r="CR632" s="95"/>
      <c r="CS632" s="95"/>
      <c r="CT632" s="95"/>
      <c r="CU632" s="95"/>
      <c r="CV632" s="95"/>
      <c r="CW632" s="95"/>
      <c r="CX632" s="95"/>
      <c r="CY632" s="95"/>
      <c r="CZ632" s="95"/>
      <c r="DA632" s="95"/>
      <c r="DB632" s="95"/>
      <c r="DC632" s="95"/>
      <c r="DD632" s="95"/>
      <c r="DE632" s="95"/>
      <c r="DF632" s="95"/>
      <c r="DG632" s="95"/>
      <c r="DH632" s="95"/>
      <c r="DI632" s="95"/>
      <c r="DJ632" s="95"/>
      <c r="DK632" s="95"/>
      <c r="DL632" s="95"/>
      <c r="DM632" s="95"/>
      <c r="DN632" s="95"/>
      <c r="DO632" s="95"/>
      <c r="DP632" s="95"/>
      <c r="DQ632" s="95"/>
      <c r="DR632" s="95"/>
      <c r="DS632" s="95"/>
      <c r="DT632" s="95"/>
      <c r="DU632" s="95"/>
      <c r="DV632" s="95"/>
      <c r="DW632" s="95"/>
      <c r="DX632" s="95"/>
      <c r="DY632" s="95"/>
      <c r="DZ632" s="95"/>
      <c r="EA632" s="95"/>
      <c r="EB632" s="95"/>
      <c r="EC632" s="95"/>
      <c r="ED632" s="95"/>
      <c r="EE632" s="95"/>
      <c r="EF632" s="95"/>
      <c r="EG632" s="95"/>
      <c r="EH632" s="95"/>
      <c r="EI632" s="95"/>
      <c r="EJ632" s="95"/>
      <c r="EK632" s="95"/>
      <c r="EL632" s="95"/>
      <c r="EM632" s="95"/>
      <c r="EN632" s="95"/>
      <c r="EO632" s="95"/>
      <c r="EP632" s="95"/>
      <c r="EQ632" s="95"/>
      <c r="ER632" s="95"/>
      <c r="ES632" s="95"/>
      <c r="ET632" s="95"/>
      <c r="EU632" s="95"/>
      <c r="EV632" s="95"/>
      <c r="EW632" s="95"/>
      <c r="EX632" s="95"/>
      <c r="EY632" s="95"/>
      <c r="EZ632" s="95"/>
      <c r="FA632" s="95"/>
      <c r="FB632" s="95"/>
      <c r="FC632" s="95"/>
      <c r="FD632" s="95"/>
      <c r="FE632" s="95"/>
      <c r="FF632" s="95"/>
      <c r="FG632" s="95"/>
      <c r="FH632" s="95"/>
      <c r="FI632" s="95"/>
      <c r="FJ632" s="95"/>
      <c r="FK632" s="95"/>
      <c r="FL632" s="95"/>
      <c r="FM632" s="95"/>
      <c r="FN632" s="95"/>
      <c r="FO632" s="95"/>
      <c r="FP632" s="95"/>
      <c r="FQ632" s="95"/>
      <c r="FR632" s="95"/>
      <c r="FS632" s="95"/>
      <c r="FT632" s="95"/>
      <c r="FU632" s="95"/>
      <c r="FV632" s="95"/>
      <c r="FW632" s="95"/>
      <c r="FX632" s="95"/>
      <c r="FY632" s="95"/>
      <c r="FZ632" s="95"/>
      <c r="GA632" s="95"/>
      <c r="GB632" s="95"/>
      <c r="GC632" s="95"/>
      <c r="GD632" s="95"/>
      <c r="GE632" s="95"/>
      <c r="GF632" s="95"/>
      <c r="GG632" s="95"/>
      <c r="GH632" s="95"/>
      <c r="GI632" s="95"/>
      <c r="GJ632" s="95"/>
      <c r="GK632" s="95"/>
      <c r="GL632" s="95"/>
      <c r="GM632" s="95"/>
      <c r="GN632" s="95"/>
      <c r="GO632" s="95"/>
      <c r="GP632" s="95"/>
      <c r="GQ632" s="95"/>
      <c r="GR632" s="95"/>
      <c r="GS632" s="95"/>
      <c r="GT632" s="95"/>
      <c r="GU632" s="95"/>
      <c r="GV632" s="95"/>
      <c r="GW632" s="95"/>
      <c r="GX632" s="95"/>
      <c r="GY632" s="95"/>
      <c r="GZ632" s="95"/>
      <c r="HA632" s="95"/>
      <c r="HB632" s="95"/>
      <c r="HC632" s="95"/>
      <c r="HD632" s="95"/>
      <c r="HE632" s="95"/>
      <c r="HF632" s="95"/>
      <c r="HG632" s="95"/>
      <c r="HH632" s="95"/>
      <c r="HI632" s="95"/>
      <c r="HJ632" s="95"/>
      <c r="HK632" s="95"/>
      <c r="HL632" s="95"/>
      <c r="HM632" s="95"/>
      <c r="HN632" s="95"/>
      <c r="HO632" s="95"/>
      <c r="HP632" s="95"/>
      <c r="HQ632" s="95"/>
      <c r="HR632" s="95"/>
      <c r="HS632" s="95"/>
      <c r="HT632" s="95"/>
      <c r="HU632" s="95"/>
      <c r="HV632" s="95"/>
      <c r="HW632" s="95"/>
      <c r="HX632" s="95"/>
      <c r="HY632" s="95"/>
      <c r="HZ632" s="95"/>
    </row>
    <row r="633" spans="1:234" s="95" customFormat="1" ht="10.5" customHeight="1">
      <c r="A633" s="463" t="s">
        <v>61</v>
      </c>
      <c r="B633" s="465">
        <f>B631+1</f>
        <v>38932</v>
      </c>
      <c r="C633" s="293">
        <f>SUM(D633:J634)</f>
        <v>264</v>
      </c>
      <c r="D633" s="285">
        <v>210</v>
      </c>
      <c r="E633" s="96"/>
      <c r="F633" s="80"/>
      <c r="G633" s="80"/>
      <c r="H633" s="80"/>
      <c r="I633" s="96"/>
      <c r="J633" s="81"/>
      <c r="K633" s="28" t="s">
        <v>31</v>
      </c>
      <c r="L633" s="99">
        <v>9</v>
      </c>
      <c r="M633" s="82" t="s">
        <v>100</v>
      </c>
      <c r="N633" s="83">
        <v>10</v>
      </c>
      <c r="O633" s="213" t="s">
        <v>21</v>
      </c>
      <c r="P633" s="221"/>
      <c r="Q633" s="318">
        <f>SUM(R633:R634,T633:T634)+SUM(S633:S634)*1.5+SUM(U633:U634)/3+SUM(V633:V634)*0.6</f>
        <v>31</v>
      </c>
      <c r="R633" s="70">
        <v>20</v>
      </c>
      <c r="S633" s="70"/>
      <c r="T633" s="29"/>
      <c r="U633" s="29"/>
      <c r="V633" s="30"/>
      <c r="W633" s="28">
        <v>94</v>
      </c>
      <c r="X633" s="83"/>
      <c r="Y633" s="140"/>
      <c r="Z633" s="185"/>
      <c r="AA633" s="34"/>
      <c r="AB633" s="32"/>
      <c r="AC633" s="33"/>
      <c r="AD633" s="33"/>
      <c r="AE633" s="33"/>
      <c r="AF633" s="33"/>
      <c r="AG633" s="33">
        <v>210</v>
      </c>
      <c r="AH633" s="33"/>
      <c r="AI633" s="34"/>
      <c r="AJ633" s="30" t="s">
        <v>548</v>
      </c>
      <c r="AK633" s="140">
        <v>50</v>
      </c>
      <c r="AL633" s="185">
        <v>63</v>
      </c>
      <c r="AM633" s="33">
        <v>49</v>
      </c>
      <c r="AN633" s="33">
        <v>53</v>
      </c>
      <c r="AO633" s="34">
        <f>AN633-AK633</f>
        <v>3</v>
      </c>
      <c r="AP633" s="352"/>
      <c r="AQ633" s="491" t="s">
        <v>105</v>
      </c>
      <c r="AR633" s="59"/>
      <c r="AS633" s="59"/>
      <c r="AT633" s="59"/>
      <c r="AU633" s="59"/>
      <c r="AV633" s="59"/>
      <c r="AW633" s="59"/>
      <c r="AX633" s="59"/>
      <c r="AY633" s="59"/>
      <c r="AZ633" s="59"/>
      <c r="BA633" s="59"/>
      <c r="BB633" s="59"/>
      <c r="BC633" s="59"/>
      <c r="BD633" s="59"/>
      <c r="BE633" s="59"/>
      <c r="BF633" s="59"/>
      <c r="BG633" s="59"/>
      <c r="BH633" s="59"/>
      <c r="BI633" s="59"/>
      <c r="BJ633" s="59"/>
      <c r="BK633" s="59"/>
      <c r="BL633" s="59"/>
      <c r="BM633" s="59"/>
      <c r="BN633" s="59"/>
      <c r="BO633" s="59"/>
      <c r="BP633" s="59"/>
      <c r="BQ633" s="59"/>
      <c r="BR633" s="59"/>
      <c r="BS633" s="59"/>
      <c r="BT633" s="59"/>
      <c r="BU633" s="59"/>
      <c r="BV633" s="59"/>
      <c r="BW633" s="59"/>
      <c r="BX633" s="59"/>
      <c r="BY633" s="59"/>
      <c r="BZ633" s="59"/>
      <c r="CA633" s="59"/>
      <c r="CB633" s="59"/>
      <c r="CC633" s="59"/>
      <c r="CD633" s="59"/>
      <c r="CE633" s="59"/>
      <c r="CF633" s="59"/>
      <c r="CG633" s="59"/>
      <c r="CH633" s="59"/>
      <c r="CI633" s="59"/>
      <c r="CJ633" s="59"/>
      <c r="CK633" s="59"/>
      <c r="CL633" s="59"/>
      <c r="CM633" s="59"/>
      <c r="CN633" s="59"/>
      <c r="CO633" s="59"/>
      <c r="CP633" s="59"/>
      <c r="CQ633" s="59"/>
      <c r="CR633" s="59"/>
      <c r="CS633" s="59"/>
      <c r="CT633" s="59"/>
      <c r="CU633" s="59"/>
      <c r="CV633" s="59"/>
      <c r="CW633" s="59"/>
      <c r="CX633" s="59"/>
      <c r="CY633" s="59"/>
      <c r="CZ633" s="59"/>
      <c r="DA633" s="59"/>
      <c r="DB633" s="59"/>
      <c r="DC633" s="59"/>
      <c r="DD633" s="59"/>
      <c r="DE633" s="59"/>
      <c r="DF633" s="59"/>
      <c r="DG633" s="59"/>
      <c r="DH633" s="59"/>
      <c r="DI633" s="59"/>
      <c r="DJ633" s="59"/>
      <c r="DK633" s="59"/>
      <c r="DL633" s="59"/>
      <c r="DM633" s="59"/>
      <c r="DN633" s="59"/>
      <c r="DO633" s="59"/>
      <c r="DP633" s="59"/>
      <c r="DQ633" s="59"/>
      <c r="DR633" s="59"/>
      <c r="DS633" s="59"/>
      <c r="DT633" s="59"/>
      <c r="DU633" s="59"/>
      <c r="DV633" s="59"/>
      <c r="DW633" s="59"/>
      <c r="DX633" s="59"/>
      <c r="DY633" s="59"/>
      <c r="DZ633" s="59"/>
      <c r="EA633" s="59"/>
      <c r="EB633" s="59"/>
      <c r="EC633" s="59"/>
      <c r="ED633" s="59"/>
      <c r="EE633" s="59"/>
      <c r="EF633" s="59"/>
      <c r="EG633" s="59"/>
      <c r="EH633" s="59"/>
      <c r="EI633" s="59"/>
      <c r="EJ633" s="59"/>
      <c r="EK633" s="59"/>
      <c r="EL633" s="59"/>
      <c r="EM633" s="59"/>
      <c r="EN633" s="59"/>
      <c r="EO633" s="59"/>
      <c r="EP633" s="59"/>
      <c r="EQ633" s="59"/>
      <c r="ER633" s="59"/>
      <c r="ES633" s="59"/>
      <c r="ET633" s="59"/>
      <c r="EU633" s="59"/>
      <c r="EV633" s="59"/>
      <c r="EW633" s="59"/>
      <c r="EX633" s="59"/>
      <c r="EY633" s="59"/>
      <c r="EZ633" s="59"/>
      <c r="FA633" s="59"/>
      <c r="FB633" s="59"/>
      <c r="FC633" s="59"/>
      <c r="FD633" s="59"/>
      <c r="FE633" s="59"/>
      <c r="FF633" s="59"/>
      <c r="FG633" s="59"/>
      <c r="FH633" s="59"/>
      <c r="FI633" s="59"/>
      <c r="FJ633" s="59"/>
      <c r="FK633" s="59"/>
      <c r="FL633" s="59"/>
      <c r="FM633" s="59"/>
      <c r="FN633" s="59"/>
      <c r="FO633" s="59"/>
      <c r="FP633" s="59"/>
      <c r="FQ633" s="59"/>
      <c r="FR633" s="59"/>
      <c r="FS633" s="59"/>
      <c r="FT633" s="59"/>
      <c r="FU633" s="59"/>
      <c r="FV633" s="59"/>
      <c r="FW633" s="59"/>
      <c r="FX633" s="59"/>
      <c r="FY633" s="59"/>
      <c r="FZ633" s="59"/>
      <c r="GA633" s="59"/>
      <c r="GB633" s="59"/>
      <c r="GC633" s="59"/>
      <c r="GD633" s="59"/>
      <c r="GE633" s="59"/>
      <c r="GF633" s="59"/>
      <c r="GG633" s="59"/>
      <c r="GH633" s="59"/>
      <c r="GI633" s="59"/>
      <c r="GJ633" s="59"/>
      <c r="GK633" s="59"/>
      <c r="GL633" s="59"/>
      <c r="GM633" s="59"/>
      <c r="GN633" s="59"/>
      <c r="GO633" s="59"/>
      <c r="GP633" s="59"/>
      <c r="GQ633" s="59"/>
      <c r="GR633" s="59"/>
      <c r="GS633" s="59"/>
      <c r="GT633" s="59"/>
      <c r="GU633" s="59"/>
      <c r="GV633" s="59"/>
      <c r="GW633" s="59"/>
      <c r="GX633" s="59"/>
      <c r="GY633" s="59"/>
      <c r="GZ633" s="59"/>
      <c r="HA633" s="59"/>
      <c r="HB633" s="59"/>
      <c r="HC633" s="59"/>
      <c r="HD633" s="59"/>
      <c r="HE633" s="59"/>
      <c r="HF633" s="59"/>
      <c r="HG633" s="59"/>
      <c r="HH633" s="59"/>
      <c r="HI633" s="59"/>
      <c r="HJ633" s="59"/>
      <c r="HK633" s="59"/>
      <c r="HL633" s="59"/>
      <c r="HM633" s="59"/>
      <c r="HN633" s="59"/>
      <c r="HO633" s="59"/>
      <c r="HP633" s="59"/>
      <c r="HQ633" s="59"/>
      <c r="HR633" s="59"/>
      <c r="HS633" s="59"/>
      <c r="HT633" s="59"/>
      <c r="HU633" s="59"/>
      <c r="HV633" s="59"/>
      <c r="HW633" s="59"/>
      <c r="HX633" s="59"/>
      <c r="HY633" s="59"/>
      <c r="HZ633" s="59"/>
    </row>
    <row r="634" spans="1:234" ht="10.5" customHeight="1">
      <c r="A634" s="467"/>
      <c r="B634" s="468"/>
      <c r="C634" s="294"/>
      <c r="D634" s="286">
        <v>51</v>
      </c>
      <c r="E634" s="97">
        <v>3</v>
      </c>
      <c r="F634" s="87"/>
      <c r="G634" s="87"/>
      <c r="H634" s="87"/>
      <c r="I634" s="97"/>
      <c r="J634" s="88"/>
      <c r="K634" s="89" t="s">
        <v>31</v>
      </c>
      <c r="L634" s="101">
        <v>9</v>
      </c>
      <c r="M634" s="91" t="s">
        <v>97</v>
      </c>
      <c r="N634" s="92">
        <v>19</v>
      </c>
      <c r="O634" s="212" t="s">
        <v>29</v>
      </c>
      <c r="P634" s="222"/>
      <c r="Q634" s="319"/>
      <c r="R634" s="93"/>
      <c r="S634" s="93"/>
      <c r="T634" s="94">
        <v>11</v>
      </c>
      <c r="U634" s="94"/>
      <c r="V634" s="90"/>
      <c r="W634" s="89">
        <v>123</v>
      </c>
      <c r="X634" s="92">
        <v>153</v>
      </c>
      <c r="Y634" s="182"/>
      <c r="Z634" s="184"/>
      <c r="AA634" s="306"/>
      <c r="AB634" s="442">
        <v>54</v>
      </c>
      <c r="AC634" s="349"/>
      <c r="AD634" s="349"/>
      <c r="AE634" s="349"/>
      <c r="AF634" s="349"/>
      <c r="AG634" s="349"/>
      <c r="AH634" s="349"/>
      <c r="AI634" s="306"/>
      <c r="AJ634" s="90">
        <v>7</v>
      </c>
      <c r="AK634" s="182"/>
      <c r="AL634" s="184"/>
      <c r="AM634" s="349"/>
      <c r="AN634" s="349"/>
      <c r="AO634" s="306"/>
      <c r="AP634" s="350"/>
      <c r="AQ634" s="490"/>
      <c r="AR634" s="95"/>
      <c r="AS634" s="95"/>
      <c r="AT634" s="95"/>
      <c r="AU634" s="95"/>
      <c r="AV634" s="95"/>
      <c r="AW634" s="95"/>
      <c r="AX634" s="95"/>
      <c r="AY634" s="95"/>
      <c r="AZ634" s="95"/>
      <c r="BA634" s="95"/>
      <c r="BB634" s="95"/>
      <c r="BC634" s="95"/>
      <c r="BD634" s="95"/>
      <c r="BE634" s="95"/>
      <c r="BF634" s="95"/>
      <c r="BG634" s="95"/>
      <c r="BH634" s="95"/>
      <c r="BI634" s="95"/>
      <c r="BJ634" s="95"/>
      <c r="BK634" s="95"/>
      <c r="BL634" s="95"/>
      <c r="BM634" s="95"/>
      <c r="BN634" s="95"/>
      <c r="BO634" s="95"/>
      <c r="BP634" s="95"/>
      <c r="BQ634" s="95"/>
      <c r="BR634" s="9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95"/>
      <c r="DZ634" s="95"/>
      <c r="EA634" s="95"/>
      <c r="EB634" s="95"/>
      <c r="EC634" s="95"/>
      <c r="ED634" s="95"/>
      <c r="EE634" s="95"/>
      <c r="EF634" s="95"/>
      <c r="EG634" s="95"/>
      <c r="EH634" s="95"/>
      <c r="EI634" s="95"/>
      <c r="EJ634" s="95"/>
      <c r="EK634" s="95"/>
      <c r="EL634" s="95"/>
      <c r="EM634" s="95"/>
      <c r="EN634" s="95"/>
      <c r="EO634" s="95"/>
      <c r="EP634" s="95"/>
      <c r="EQ634" s="95"/>
      <c r="ER634" s="95"/>
      <c r="ES634" s="95"/>
      <c r="ET634" s="95"/>
      <c r="EU634" s="95"/>
      <c r="EV634" s="95"/>
      <c r="EW634" s="95"/>
      <c r="EX634" s="95"/>
      <c r="EY634" s="95"/>
      <c r="EZ634" s="95"/>
      <c r="FA634" s="95"/>
      <c r="FB634" s="95"/>
      <c r="FC634" s="95"/>
      <c r="FD634" s="95"/>
      <c r="FE634" s="95"/>
      <c r="FF634" s="95"/>
      <c r="FG634" s="95"/>
      <c r="FH634" s="95"/>
      <c r="FI634" s="95"/>
      <c r="FJ634" s="95"/>
      <c r="FK634" s="95"/>
      <c r="FL634" s="95"/>
      <c r="FM634" s="95"/>
      <c r="FN634" s="95"/>
      <c r="FO634" s="95"/>
      <c r="FP634" s="95"/>
      <c r="FQ634" s="95"/>
      <c r="FR634" s="95"/>
      <c r="FS634" s="95"/>
      <c r="FT634" s="95"/>
      <c r="FU634" s="95"/>
      <c r="FV634" s="95"/>
      <c r="FW634" s="95"/>
      <c r="FX634" s="95"/>
      <c r="FY634" s="95"/>
      <c r="FZ634" s="95"/>
      <c r="GA634" s="95"/>
      <c r="GB634" s="95"/>
      <c r="GC634" s="95"/>
      <c r="GD634" s="95"/>
      <c r="GE634" s="95"/>
      <c r="GF634" s="95"/>
      <c r="GG634" s="95"/>
      <c r="GH634" s="95"/>
      <c r="GI634" s="95"/>
      <c r="GJ634" s="95"/>
      <c r="GK634" s="95"/>
      <c r="GL634" s="95"/>
      <c r="GM634" s="95"/>
      <c r="GN634" s="95"/>
      <c r="GO634" s="95"/>
      <c r="GP634" s="95"/>
      <c r="GQ634" s="95"/>
      <c r="GR634" s="95"/>
      <c r="GS634" s="95"/>
      <c r="GT634" s="95"/>
      <c r="GU634" s="95"/>
      <c r="GV634" s="95"/>
      <c r="GW634" s="95"/>
      <c r="GX634" s="95"/>
      <c r="GY634" s="95"/>
      <c r="GZ634" s="95"/>
      <c r="HA634" s="95"/>
      <c r="HB634" s="95"/>
      <c r="HC634" s="95"/>
      <c r="HD634" s="95"/>
      <c r="HE634" s="95"/>
      <c r="HF634" s="95"/>
      <c r="HG634" s="95"/>
      <c r="HH634" s="95"/>
      <c r="HI634" s="95"/>
      <c r="HJ634" s="95"/>
      <c r="HK634" s="95"/>
      <c r="HL634" s="95"/>
      <c r="HM634" s="95"/>
      <c r="HN634" s="95"/>
      <c r="HO634" s="95"/>
      <c r="HP634" s="95"/>
      <c r="HQ634" s="95"/>
      <c r="HR634" s="95"/>
      <c r="HS634" s="95"/>
      <c r="HT634" s="95"/>
      <c r="HU634" s="95"/>
      <c r="HV634" s="95"/>
      <c r="HW634" s="95"/>
      <c r="HX634" s="95"/>
      <c r="HY634" s="95"/>
      <c r="HZ634" s="95"/>
    </row>
    <row r="635" spans="1:234" s="95" customFormat="1" ht="10.5" customHeight="1">
      <c r="A635" s="463" t="s">
        <v>62</v>
      </c>
      <c r="B635" s="465">
        <f>B633+1</f>
        <v>38933</v>
      </c>
      <c r="C635" s="293">
        <f>SUM(D635:J636)</f>
        <v>178</v>
      </c>
      <c r="D635" s="285">
        <f>20+23</f>
        <v>43</v>
      </c>
      <c r="E635" s="96">
        <v>20</v>
      </c>
      <c r="F635" s="80">
        <v>10</v>
      </c>
      <c r="G635" s="80"/>
      <c r="H635" s="80"/>
      <c r="I635" s="80"/>
      <c r="J635" s="98"/>
      <c r="K635" s="28" t="s">
        <v>31</v>
      </c>
      <c r="L635" s="99" t="s">
        <v>643</v>
      </c>
      <c r="M635" s="82" t="s">
        <v>131</v>
      </c>
      <c r="N635" s="83">
        <v>9</v>
      </c>
      <c r="O635" s="457" t="s">
        <v>50</v>
      </c>
      <c r="P635" s="221" t="s">
        <v>426</v>
      </c>
      <c r="Q635" s="318">
        <f>SUM(R635:R636,T635:T636)+SUM(S635:S636)*1.5+SUM(U635:U636)/3+SUM(V635:V636)*0.6</f>
        <v>37</v>
      </c>
      <c r="R635" s="70"/>
      <c r="S635" s="70">
        <v>8</v>
      </c>
      <c r="T635" s="29">
        <v>4</v>
      </c>
      <c r="U635" s="29"/>
      <c r="V635" s="30"/>
      <c r="W635" s="28">
        <v>150</v>
      </c>
      <c r="X635" s="83">
        <v>168</v>
      </c>
      <c r="Y635" s="180"/>
      <c r="Z635" s="307"/>
      <c r="AA635" s="54">
        <v>7.3</v>
      </c>
      <c r="AB635" s="38">
        <v>20</v>
      </c>
      <c r="AC635" s="37">
        <v>53</v>
      </c>
      <c r="AD635" s="37"/>
      <c r="AE635" s="37"/>
      <c r="AF635" s="37"/>
      <c r="AG635" s="37"/>
      <c r="AH635" s="37"/>
      <c r="AI635" s="54"/>
      <c r="AJ635" s="30" t="s">
        <v>548</v>
      </c>
      <c r="AK635" s="140">
        <v>48</v>
      </c>
      <c r="AL635" s="185">
        <v>61</v>
      </c>
      <c r="AM635" s="33">
        <v>50</v>
      </c>
      <c r="AN635" s="33">
        <v>51</v>
      </c>
      <c r="AO635" s="34">
        <f>AN635-AK635</f>
        <v>3</v>
      </c>
      <c r="AP635" s="352"/>
      <c r="AQ635" s="491" t="s">
        <v>491</v>
      </c>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c r="BO635" s="59"/>
      <c r="BP635" s="59"/>
      <c r="BQ635" s="59"/>
      <c r="BR635" s="59"/>
      <c r="BS635" s="59"/>
      <c r="BT635" s="59"/>
      <c r="BU635" s="59"/>
      <c r="BV635" s="59"/>
      <c r="BW635" s="59"/>
      <c r="BX635" s="59"/>
      <c r="BY635" s="59"/>
      <c r="BZ635" s="59"/>
      <c r="CA635" s="59"/>
      <c r="CB635" s="59"/>
      <c r="CC635" s="59"/>
      <c r="CD635" s="59"/>
      <c r="CE635" s="59"/>
      <c r="CF635" s="59"/>
      <c r="CG635" s="59"/>
      <c r="CH635" s="59"/>
      <c r="CI635" s="59"/>
      <c r="CJ635" s="59"/>
      <c r="CK635" s="59"/>
      <c r="CL635" s="59"/>
      <c r="CM635" s="59"/>
      <c r="CN635" s="59"/>
      <c r="CO635" s="59"/>
      <c r="CP635" s="59"/>
      <c r="CQ635" s="59"/>
      <c r="CR635" s="59"/>
      <c r="CS635" s="59"/>
      <c r="CT635" s="59"/>
      <c r="CU635" s="59"/>
      <c r="CV635" s="59"/>
      <c r="CW635" s="59"/>
      <c r="CX635" s="59"/>
      <c r="CY635" s="59"/>
      <c r="CZ635" s="59"/>
      <c r="DA635" s="59"/>
      <c r="DB635" s="59"/>
      <c r="DC635" s="59"/>
      <c r="DD635" s="59"/>
      <c r="DE635" s="59"/>
      <c r="DF635" s="59"/>
      <c r="DG635" s="59"/>
      <c r="DH635" s="59"/>
      <c r="DI635" s="59"/>
      <c r="DJ635" s="59"/>
      <c r="DK635" s="59"/>
      <c r="DL635" s="59"/>
      <c r="DM635" s="59"/>
      <c r="DN635" s="59"/>
      <c r="DO635" s="59"/>
      <c r="DP635" s="59"/>
      <c r="DQ635" s="59"/>
      <c r="DR635" s="59"/>
      <c r="DS635" s="59"/>
      <c r="DT635" s="59"/>
      <c r="DU635" s="59"/>
      <c r="DV635" s="59"/>
      <c r="DW635" s="59"/>
      <c r="DX635" s="59"/>
      <c r="DY635" s="59"/>
      <c r="DZ635" s="59"/>
      <c r="EA635" s="59"/>
      <c r="EB635" s="59"/>
      <c r="EC635" s="59"/>
      <c r="ED635" s="59"/>
      <c r="EE635" s="59"/>
      <c r="EF635" s="59"/>
      <c r="EG635" s="59"/>
      <c r="EH635" s="59"/>
      <c r="EI635" s="59"/>
      <c r="EJ635" s="59"/>
      <c r="EK635" s="59"/>
      <c r="EL635" s="59"/>
      <c r="EM635" s="59"/>
      <c r="EN635" s="59"/>
      <c r="EO635" s="59"/>
      <c r="EP635" s="59"/>
      <c r="EQ635" s="59"/>
      <c r="ER635" s="59"/>
      <c r="ES635" s="59"/>
      <c r="ET635" s="59"/>
      <c r="EU635" s="59"/>
      <c r="EV635" s="59"/>
      <c r="EW635" s="59"/>
      <c r="EX635" s="59"/>
      <c r="EY635" s="59"/>
      <c r="EZ635" s="59"/>
      <c r="FA635" s="59"/>
      <c r="FB635" s="59"/>
      <c r="FC635" s="59"/>
      <c r="FD635" s="59"/>
      <c r="FE635" s="59"/>
      <c r="FF635" s="59"/>
      <c r="FG635" s="59"/>
      <c r="FH635" s="59"/>
      <c r="FI635" s="59"/>
      <c r="FJ635" s="59"/>
      <c r="FK635" s="59"/>
      <c r="FL635" s="59"/>
      <c r="FM635" s="59"/>
      <c r="FN635" s="59"/>
      <c r="FO635" s="59"/>
      <c r="FP635" s="59"/>
      <c r="FQ635" s="59"/>
      <c r="FR635" s="59"/>
      <c r="FS635" s="59"/>
      <c r="FT635" s="59"/>
      <c r="FU635" s="59"/>
      <c r="FV635" s="59"/>
      <c r="FW635" s="59"/>
      <c r="FX635" s="59"/>
      <c r="FY635" s="59"/>
      <c r="FZ635" s="59"/>
      <c r="GA635" s="59"/>
      <c r="GB635" s="59"/>
      <c r="GC635" s="59"/>
      <c r="GD635" s="59"/>
      <c r="GE635" s="59"/>
      <c r="GF635" s="59"/>
      <c r="GG635" s="59"/>
      <c r="GH635" s="59"/>
      <c r="GI635" s="59"/>
      <c r="GJ635" s="59"/>
      <c r="GK635" s="59"/>
      <c r="GL635" s="59"/>
      <c r="GM635" s="59"/>
      <c r="GN635" s="59"/>
      <c r="GO635" s="59"/>
      <c r="GP635" s="59"/>
      <c r="GQ635" s="59"/>
      <c r="GR635" s="59"/>
      <c r="GS635" s="59"/>
      <c r="GT635" s="59"/>
      <c r="GU635" s="59"/>
      <c r="GV635" s="59"/>
      <c r="GW635" s="59"/>
      <c r="GX635" s="59"/>
      <c r="GY635" s="59"/>
      <c r="GZ635" s="59"/>
      <c r="HA635" s="59"/>
      <c r="HB635" s="59"/>
      <c r="HC635" s="59"/>
      <c r="HD635" s="59"/>
      <c r="HE635" s="59"/>
      <c r="HF635" s="59"/>
      <c r="HG635" s="59"/>
      <c r="HH635" s="59"/>
      <c r="HI635" s="59"/>
      <c r="HJ635" s="59"/>
      <c r="HK635" s="59"/>
      <c r="HL635" s="59"/>
      <c r="HM635" s="59"/>
      <c r="HN635" s="59"/>
      <c r="HO635" s="59"/>
      <c r="HP635" s="59"/>
      <c r="HQ635" s="59"/>
      <c r="HR635" s="59"/>
      <c r="HS635" s="59"/>
      <c r="HT635" s="59"/>
      <c r="HU635" s="59"/>
      <c r="HV635" s="59"/>
      <c r="HW635" s="59"/>
      <c r="HX635" s="59"/>
      <c r="HY635" s="59"/>
      <c r="HZ635" s="59"/>
    </row>
    <row r="636" spans="1:234" ht="10.5" customHeight="1">
      <c r="A636" s="467"/>
      <c r="B636" s="468"/>
      <c r="C636" s="294"/>
      <c r="D636" s="286">
        <v>97</v>
      </c>
      <c r="E636" s="97">
        <v>8</v>
      </c>
      <c r="F636" s="87"/>
      <c r="G636" s="87"/>
      <c r="H636" s="87"/>
      <c r="I636" s="87"/>
      <c r="J636" s="100"/>
      <c r="K636" s="89" t="s">
        <v>112</v>
      </c>
      <c r="L636" s="90">
        <v>8</v>
      </c>
      <c r="M636" s="91" t="s">
        <v>97</v>
      </c>
      <c r="N636" s="92">
        <v>18</v>
      </c>
      <c r="O636" s="212" t="s">
        <v>29</v>
      </c>
      <c r="P636" s="222"/>
      <c r="Q636" s="319"/>
      <c r="R636" s="93"/>
      <c r="S636" s="93"/>
      <c r="T636" s="94">
        <v>21</v>
      </c>
      <c r="U636" s="94"/>
      <c r="V636" s="90"/>
      <c r="W636" s="89">
        <v>124</v>
      </c>
      <c r="X636" s="92">
        <v>161</v>
      </c>
      <c r="Y636" s="182"/>
      <c r="Z636" s="184"/>
      <c r="AA636" s="309"/>
      <c r="AB636" s="443">
        <v>105</v>
      </c>
      <c r="AC636" s="444"/>
      <c r="AD636" s="444"/>
      <c r="AE636" s="444"/>
      <c r="AF636" s="444"/>
      <c r="AG636" s="444"/>
      <c r="AH636" s="444"/>
      <c r="AI636" s="309"/>
      <c r="AJ636" s="90">
        <v>8</v>
      </c>
      <c r="AK636" s="182"/>
      <c r="AL636" s="184"/>
      <c r="AM636" s="349"/>
      <c r="AN636" s="349"/>
      <c r="AO636" s="306"/>
      <c r="AP636" s="350">
        <v>4</v>
      </c>
      <c r="AQ636" s="490"/>
      <c r="AR636" s="95"/>
      <c r="AS636" s="95"/>
      <c r="AT636" s="95"/>
      <c r="AU636" s="95"/>
      <c r="AV636" s="95"/>
      <c r="AW636" s="95"/>
      <c r="AX636" s="95"/>
      <c r="AY636" s="95"/>
      <c r="AZ636" s="95"/>
      <c r="BA636" s="95"/>
      <c r="BB636" s="95"/>
      <c r="BC636" s="95"/>
      <c r="BD636" s="95"/>
      <c r="BE636" s="95"/>
      <c r="BF636" s="95"/>
      <c r="BG636" s="95"/>
      <c r="BH636" s="95"/>
      <c r="BI636" s="95"/>
      <c r="BJ636" s="95"/>
      <c r="BK636" s="95"/>
      <c r="BL636" s="95"/>
      <c r="BM636" s="95"/>
      <c r="BN636" s="95"/>
      <c r="BO636" s="95"/>
      <c r="BP636" s="95"/>
      <c r="BQ636" s="95"/>
      <c r="BR636" s="95"/>
      <c r="BS636" s="95"/>
      <c r="BT636" s="95"/>
      <c r="BU636" s="95"/>
      <c r="BV636" s="95"/>
      <c r="BW636" s="95"/>
      <c r="BX636" s="95"/>
      <c r="BY636" s="95"/>
      <c r="BZ636" s="95"/>
      <c r="CA636" s="95"/>
      <c r="CB636" s="95"/>
      <c r="CC636" s="95"/>
      <c r="CD636" s="95"/>
      <c r="CE636" s="95"/>
      <c r="CF636" s="95"/>
      <c r="CG636" s="95"/>
      <c r="CH636" s="95"/>
      <c r="CI636" s="95"/>
      <c r="CJ636" s="95"/>
      <c r="CK636" s="95"/>
      <c r="CL636" s="95"/>
      <c r="CM636" s="95"/>
      <c r="CN636" s="95"/>
      <c r="CO636" s="95"/>
      <c r="CP636" s="95"/>
      <c r="CQ636" s="95"/>
      <c r="CR636" s="95"/>
      <c r="CS636" s="95"/>
      <c r="CT636" s="95"/>
      <c r="CU636" s="95"/>
      <c r="CV636" s="95"/>
      <c r="CW636" s="95"/>
      <c r="CX636" s="95"/>
      <c r="CY636" s="95"/>
      <c r="CZ636" s="95"/>
      <c r="DA636" s="95"/>
      <c r="DB636" s="95"/>
      <c r="DC636" s="95"/>
      <c r="DD636" s="95"/>
      <c r="DE636" s="95"/>
      <c r="DF636" s="95"/>
      <c r="DG636" s="95"/>
      <c r="DH636" s="95"/>
      <c r="DI636" s="95"/>
      <c r="DJ636" s="95"/>
      <c r="DK636" s="95"/>
      <c r="DL636" s="95"/>
      <c r="DM636" s="95"/>
      <c r="DN636" s="95"/>
      <c r="DO636" s="95"/>
      <c r="DP636" s="95"/>
      <c r="DQ636" s="95"/>
      <c r="DR636" s="95"/>
      <c r="DS636" s="95"/>
      <c r="DT636" s="95"/>
      <c r="DU636" s="95"/>
      <c r="DV636" s="95"/>
      <c r="DW636" s="95"/>
      <c r="DX636" s="95"/>
      <c r="DY636" s="95"/>
      <c r="DZ636" s="95"/>
      <c r="EA636" s="95"/>
      <c r="EB636" s="95"/>
      <c r="EC636" s="95"/>
      <c r="ED636" s="95"/>
      <c r="EE636" s="95"/>
      <c r="EF636" s="95"/>
      <c r="EG636" s="95"/>
      <c r="EH636" s="95"/>
      <c r="EI636" s="95"/>
      <c r="EJ636" s="95"/>
      <c r="EK636" s="95"/>
      <c r="EL636" s="95"/>
      <c r="EM636" s="95"/>
      <c r="EN636" s="95"/>
      <c r="EO636" s="95"/>
      <c r="EP636" s="95"/>
      <c r="EQ636" s="95"/>
      <c r="ER636" s="95"/>
      <c r="ES636" s="95"/>
      <c r="ET636" s="95"/>
      <c r="EU636" s="95"/>
      <c r="EV636" s="95"/>
      <c r="EW636" s="95"/>
      <c r="EX636" s="95"/>
      <c r="EY636" s="95"/>
      <c r="EZ636" s="95"/>
      <c r="FA636" s="95"/>
      <c r="FB636" s="95"/>
      <c r="FC636" s="95"/>
      <c r="FD636" s="95"/>
      <c r="FE636" s="95"/>
      <c r="FF636" s="95"/>
      <c r="FG636" s="95"/>
      <c r="FH636" s="95"/>
      <c r="FI636" s="95"/>
      <c r="FJ636" s="95"/>
      <c r="FK636" s="95"/>
      <c r="FL636" s="95"/>
      <c r="FM636" s="95"/>
      <c r="FN636" s="95"/>
      <c r="FO636" s="95"/>
      <c r="FP636" s="95"/>
      <c r="FQ636" s="95"/>
      <c r="FR636" s="95"/>
      <c r="FS636" s="95"/>
      <c r="FT636" s="95"/>
      <c r="FU636" s="95"/>
      <c r="FV636" s="95"/>
      <c r="FW636" s="95"/>
      <c r="FX636" s="95"/>
      <c r="FY636" s="95"/>
      <c r="FZ636" s="95"/>
      <c r="GA636" s="95"/>
      <c r="GB636" s="95"/>
      <c r="GC636" s="95"/>
      <c r="GD636" s="95"/>
      <c r="GE636" s="95"/>
      <c r="GF636" s="95"/>
      <c r="GG636" s="95"/>
      <c r="GH636" s="95"/>
      <c r="GI636" s="95"/>
      <c r="GJ636" s="95"/>
      <c r="GK636" s="95"/>
      <c r="GL636" s="95"/>
      <c r="GM636" s="95"/>
      <c r="GN636" s="95"/>
      <c r="GO636" s="95"/>
      <c r="GP636" s="95"/>
      <c r="GQ636" s="95"/>
      <c r="GR636" s="95"/>
      <c r="GS636" s="95"/>
      <c r="GT636" s="95"/>
      <c r="GU636" s="95"/>
      <c r="GV636" s="95"/>
      <c r="GW636" s="95"/>
      <c r="GX636" s="95"/>
      <c r="GY636" s="95"/>
      <c r="GZ636" s="95"/>
      <c r="HA636" s="95"/>
      <c r="HB636" s="95"/>
      <c r="HC636" s="95"/>
      <c r="HD636" s="95"/>
      <c r="HE636" s="95"/>
      <c r="HF636" s="95"/>
      <c r="HG636" s="95"/>
      <c r="HH636" s="95"/>
      <c r="HI636" s="95"/>
      <c r="HJ636" s="95"/>
      <c r="HK636" s="95"/>
      <c r="HL636" s="95"/>
      <c r="HM636" s="95"/>
      <c r="HN636" s="95"/>
      <c r="HO636" s="95"/>
      <c r="HP636" s="95"/>
      <c r="HQ636" s="95"/>
      <c r="HR636" s="95"/>
      <c r="HS636" s="95"/>
      <c r="HT636" s="95"/>
      <c r="HU636" s="95"/>
      <c r="HV636" s="95"/>
      <c r="HW636" s="95"/>
      <c r="HX636" s="95"/>
      <c r="HY636" s="95"/>
      <c r="HZ636" s="95"/>
    </row>
    <row r="637" spans="1:234" s="95" customFormat="1" ht="10.5" customHeight="1">
      <c r="A637" s="463" t="s">
        <v>63</v>
      </c>
      <c r="B637" s="465">
        <f>B635+1</f>
        <v>38934</v>
      </c>
      <c r="C637" s="293">
        <f>SUM(D637:J638)</f>
        <v>158</v>
      </c>
      <c r="D637" s="284">
        <v>15</v>
      </c>
      <c r="E637" s="80"/>
      <c r="F637" s="80"/>
      <c r="G637" s="80"/>
      <c r="H637" s="80"/>
      <c r="I637" s="80"/>
      <c r="J637" s="81"/>
      <c r="K637" s="28" t="s">
        <v>31</v>
      </c>
      <c r="L637" s="30">
        <v>8</v>
      </c>
      <c r="M637" s="82" t="s">
        <v>131</v>
      </c>
      <c r="N637" s="83">
        <v>9</v>
      </c>
      <c r="O637" s="211" t="s">
        <v>50</v>
      </c>
      <c r="P637" s="221"/>
      <c r="Q637" s="318">
        <f>SUM(R637:R638,T637:T638)+SUM(S637:S638)*1.5+SUM(U637:U638)/3+SUM(V637:V638)*0.6</f>
        <v>25</v>
      </c>
      <c r="R637" s="70"/>
      <c r="S637" s="70"/>
      <c r="T637" s="29">
        <v>3</v>
      </c>
      <c r="U637" s="29"/>
      <c r="V637" s="30"/>
      <c r="W637" s="28">
        <v>114</v>
      </c>
      <c r="X637" s="83"/>
      <c r="Y637" s="140"/>
      <c r="Z637" s="185"/>
      <c r="AA637" s="34"/>
      <c r="AB637" s="32">
        <v>15</v>
      </c>
      <c r="AC637" s="33"/>
      <c r="AD637" s="33"/>
      <c r="AE637" s="33"/>
      <c r="AF637" s="33"/>
      <c r="AG637" s="33"/>
      <c r="AH637" s="33"/>
      <c r="AI637" s="34"/>
      <c r="AJ637" s="30"/>
      <c r="AK637" s="140">
        <v>46</v>
      </c>
      <c r="AL637" s="185">
        <v>67</v>
      </c>
      <c r="AM637" s="33">
        <v>63</v>
      </c>
      <c r="AN637" s="33">
        <v>64</v>
      </c>
      <c r="AO637" s="34">
        <f>AN637-AK637</f>
        <v>18</v>
      </c>
      <c r="AP637" s="352"/>
      <c r="AQ637" s="491" t="s">
        <v>492</v>
      </c>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c r="BO637" s="59"/>
      <c r="BP637" s="59"/>
      <c r="BQ637" s="59"/>
      <c r="BR637" s="59"/>
      <c r="BS637" s="59"/>
      <c r="BT637" s="59"/>
      <c r="BU637" s="59"/>
      <c r="BV637" s="59"/>
      <c r="BW637" s="59"/>
      <c r="BX637" s="59"/>
      <c r="BY637" s="59"/>
      <c r="BZ637" s="59"/>
      <c r="CA637" s="59"/>
      <c r="CB637" s="59"/>
      <c r="CC637" s="59"/>
      <c r="CD637" s="59"/>
      <c r="CE637" s="59"/>
      <c r="CF637" s="59"/>
      <c r="CG637" s="59"/>
      <c r="CH637" s="59"/>
      <c r="CI637" s="59"/>
      <c r="CJ637" s="59"/>
      <c r="CK637" s="59"/>
      <c r="CL637" s="59"/>
      <c r="CM637" s="59"/>
      <c r="CN637" s="59"/>
      <c r="CO637" s="59"/>
      <c r="CP637" s="59"/>
      <c r="CQ637" s="59"/>
      <c r="CR637" s="59"/>
      <c r="CS637" s="59"/>
      <c r="CT637" s="59"/>
      <c r="CU637" s="59"/>
      <c r="CV637" s="59"/>
      <c r="CW637" s="59"/>
      <c r="CX637" s="59"/>
      <c r="CY637" s="59"/>
      <c r="CZ637" s="59"/>
      <c r="DA637" s="59"/>
      <c r="DB637" s="59"/>
      <c r="DC637" s="59"/>
      <c r="DD637" s="59"/>
      <c r="DE637" s="59"/>
      <c r="DF637" s="59"/>
      <c r="DG637" s="59"/>
      <c r="DH637" s="59"/>
      <c r="DI637" s="59"/>
      <c r="DJ637" s="59"/>
      <c r="DK637" s="59"/>
      <c r="DL637" s="59"/>
      <c r="DM637" s="59"/>
      <c r="DN637" s="59"/>
      <c r="DO637" s="59"/>
      <c r="DP637" s="59"/>
      <c r="DQ637" s="59"/>
      <c r="DR637" s="59"/>
      <c r="DS637" s="59"/>
      <c r="DT637" s="59"/>
      <c r="DU637" s="59"/>
      <c r="DV637" s="59"/>
      <c r="DW637" s="59"/>
      <c r="DX637" s="59"/>
      <c r="DY637" s="59"/>
      <c r="DZ637" s="59"/>
      <c r="EA637" s="59"/>
      <c r="EB637" s="59"/>
      <c r="EC637" s="59"/>
      <c r="ED637" s="59"/>
      <c r="EE637" s="59"/>
      <c r="EF637" s="59"/>
      <c r="EG637" s="59"/>
      <c r="EH637" s="59"/>
      <c r="EI637" s="59"/>
      <c r="EJ637" s="59"/>
      <c r="EK637" s="59"/>
      <c r="EL637" s="59"/>
      <c r="EM637" s="59"/>
      <c r="EN637" s="59"/>
      <c r="EO637" s="59"/>
      <c r="EP637" s="59"/>
      <c r="EQ637" s="59"/>
      <c r="ER637" s="59"/>
      <c r="ES637" s="59"/>
      <c r="ET637" s="59"/>
      <c r="EU637" s="59"/>
      <c r="EV637" s="59"/>
      <c r="EW637" s="59"/>
      <c r="EX637" s="59"/>
      <c r="EY637" s="59"/>
      <c r="EZ637" s="59"/>
      <c r="FA637" s="59"/>
      <c r="FB637" s="59"/>
      <c r="FC637" s="59"/>
      <c r="FD637" s="59"/>
      <c r="FE637" s="59"/>
      <c r="FF637" s="59"/>
      <c r="FG637" s="59"/>
      <c r="FH637" s="59"/>
      <c r="FI637" s="59"/>
      <c r="FJ637" s="59"/>
      <c r="FK637" s="59"/>
      <c r="FL637" s="59"/>
      <c r="FM637" s="59"/>
      <c r="FN637" s="59"/>
      <c r="FO637" s="59"/>
      <c r="FP637" s="59"/>
      <c r="FQ637" s="59"/>
      <c r="FR637" s="59"/>
      <c r="FS637" s="59"/>
      <c r="FT637" s="59"/>
      <c r="FU637" s="59"/>
      <c r="FV637" s="59"/>
      <c r="FW637" s="59"/>
      <c r="FX637" s="59"/>
      <c r="FY637" s="59"/>
      <c r="FZ637" s="59"/>
      <c r="GA637" s="59"/>
      <c r="GB637" s="59"/>
      <c r="GC637" s="59"/>
      <c r="GD637" s="59"/>
      <c r="GE637" s="59"/>
      <c r="GF637" s="59"/>
      <c r="GG637" s="59"/>
      <c r="GH637" s="59"/>
      <c r="GI637" s="59"/>
      <c r="GJ637" s="59"/>
      <c r="GK637" s="59"/>
      <c r="GL637" s="59"/>
      <c r="GM637" s="59"/>
      <c r="GN637" s="59"/>
      <c r="GO637" s="59"/>
      <c r="GP637" s="59"/>
      <c r="GQ637" s="59"/>
      <c r="GR637" s="59"/>
      <c r="GS637" s="59"/>
      <c r="GT637" s="59"/>
      <c r="GU637" s="59"/>
      <c r="GV637" s="59"/>
      <c r="GW637" s="59"/>
      <c r="GX637" s="59"/>
      <c r="GY637" s="59"/>
      <c r="GZ637" s="59"/>
      <c r="HA637" s="59"/>
      <c r="HB637" s="59"/>
      <c r="HC637" s="59"/>
      <c r="HD637" s="59"/>
      <c r="HE637" s="59"/>
      <c r="HF637" s="59"/>
      <c r="HG637" s="59"/>
      <c r="HH637" s="59"/>
      <c r="HI637" s="59"/>
      <c r="HJ637" s="59"/>
      <c r="HK637" s="59"/>
      <c r="HL637" s="59"/>
      <c r="HM637" s="59"/>
      <c r="HN637" s="59"/>
      <c r="HO637" s="59"/>
      <c r="HP637" s="59"/>
      <c r="HQ637" s="59"/>
      <c r="HR637" s="59"/>
      <c r="HS637" s="59"/>
      <c r="HT637" s="59"/>
      <c r="HU637" s="59"/>
      <c r="HV637" s="59"/>
      <c r="HW637" s="59"/>
      <c r="HX637" s="59"/>
      <c r="HY637" s="59"/>
      <c r="HZ637" s="59"/>
    </row>
    <row r="638" spans="1:234" ht="10.5" customHeight="1">
      <c r="A638" s="467"/>
      <c r="B638" s="468"/>
      <c r="C638" s="294"/>
      <c r="D638" s="283">
        <v>143</v>
      </c>
      <c r="E638" s="87"/>
      <c r="F638" s="87"/>
      <c r="G638" s="87"/>
      <c r="H638" s="87"/>
      <c r="I638" s="87"/>
      <c r="J638" s="88"/>
      <c r="K638" s="89" t="s">
        <v>124</v>
      </c>
      <c r="L638" s="90">
        <v>8</v>
      </c>
      <c r="M638" s="91" t="s">
        <v>100</v>
      </c>
      <c r="N638" s="92">
        <v>12</v>
      </c>
      <c r="O638" s="212" t="s">
        <v>494</v>
      </c>
      <c r="P638" s="222"/>
      <c r="Q638" s="319"/>
      <c r="R638" s="93"/>
      <c r="S638" s="93">
        <v>14</v>
      </c>
      <c r="T638" s="94">
        <v>1</v>
      </c>
      <c r="U638" s="94"/>
      <c r="V638" s="90"/>
      <c r="W638" s="89">
        <v>134</v>
      </c>
      <c r="X638" s="92">
        <v>156</v>
      </c>
      <c r="Y638" s="182"/>
      <c r="Z638" s="184"/>
      <c r="AA638" s="306">
        <v>13</v>
      </c>
      <c r="AB638" s="442">
        <v>5</v>
      </c>
      <c r="AC638" s="349">
        <v>138</v>
      </c>
      <c r="AD638" s="349"/>
      <c r="AE638" s="349"/>
      <c r="AF638" s="349"/>
      <c r="AG638" s="349"/>
      <c r="AH638" s="349"/>
      <c r="AI638" s="306"/>
      <c r="AJ638" s="90">
        <v>8</v>
      </c>
      <c r="AK638" s="183"/>
      <c r="AL638" s="184"/>
      <c r="AM638" s="349"/>
      <c r="AN638" s="349"/>
      <c r="AO638" s="306"/>
      <c r="AP638" s="350">
        <v>7</v>
      </c>
      <c r="AQ638" s="490"/>
      <c r="AR638" s="95"/>
      <c r="AS638" s="95"/>
      <c r="AT638" s="95"/>
      <c r="AU638" s="95"/>
      <c r="AV638" s="95"/>
      <c r="AW638" s="95"/>
      <c r="AX638" s="95"/>
      <c r="AY638" s="95"/>
      <c r="AZ638" s="95"/>
      <c r="BA638" s="95"/>
      <c r="BB638" s="95"/>
      <c r="BC638" s="95"/>
      <c r="BD638" s="95"/>
      <c r="BE638" s="95"/>
      <c r="BF638" s="95"/>
      <c r="BG638" s="95"/>
      <c r="BH638" s="95"/>
      <c r="BI638" s="95"/>
      <c r="BJ638" s="95"/>
      <c r="BK638" s="95"/>
      <c r="BL638" s="95"/>
      <c r="BM638" s="95"/>
      <c r="BN638" s="95"/>
      <c r="BO638" s="95"/>
      <c r="BP638" s="95"/>
      <c r="BQ638" s="95"/>
      <c r="BR638" s="95"/>
      <c r="BS638" s="95"/>
      <c r="BT638" s="95"/>
      <c r="BU638" s="95"/>
      <c r="BV638" s="95"/>
      <c r="BW638" s="95"/>
      <c r="BX638" s="95"/>
      <c r="BY638" s="95"/>
      <c r="BZ638" s="95"/>
      <c r="CA638" s="95"/>
      <c r="CB638" s="95"/>
      <c r="CC638" s="95"/>
      <c r="CD638" s="95"/>
      <c r="CE638" s="95"/>
      <c r="CF638" s="95"/>
      <c r="CG638" s="95"/>
      <c r="CH638" s="95"/>
      <c r="CI638" s="95"/>
      <c r="CJ638" s="95"/>
      <c r="CK638" s="95"/>
      <c r="CL638" s="95"/>
      <c r="CM638" s="95"/>
      <c r="CN638" s="95"/>
      <c r="CO638" s="95"/>
      <c r="CP638" s="95"/>
      <c r="CQ638" s="95"/>
      <c r="CR638" s="95"/>
      <c r="CS638" s="95"/>
      <c r="CT638" s="95"/>
      <c r="CU638" s="95"/>
      <c r="CV638" s="95"/>
      <c r="CW638" s="95"/>
      <c r="CX638" s="95"/>
      <c r="CY638" s="95"/>
      <c r="CZ638" s="95"/>
      <c r="DA638" s="95"/>
      <c r="DB638" s="95"/>
      <c r="DC638" s="95"/>
      <c r="DD638" s="95"/>
      <c r="DE638" s="95"/>
      <c r="DF638" s="95"/>
      <c r="DG638" s="95"/>
      <c r="DH638" s="95"/>
      <c r="DI638" s="95"/>
      <c r="DJ638" s="95"/>
      <c r="DK638" s="95"/>
      <c r="DL638" s="95"/>
      <c r="DM638" s="95"/>
      <c r="DN638" s="95"/>
      <c r="DO638" s="95"/>
      <c r="DP638" s="95"/>
      <c r="DQ638" s="95"/>
      <c r="DR638" s="95"/>
      <c r="DS638" s="95"/>
      <c r="DT638" s="95"/>
      <c r="DU638" s="95"/>
      <c r="DV638" s="95"/>
      <c r="DW638" s="95"/>
      <c r="DX638" s="95"/>
      <c r="DY638" s="95"/>
      <c r="DZ638" s="95"/>
      <c r="EA638" s="95"/>
      <c r="EB638" s="95"/>
      <c r="EC638" s="95"/>
      <c r="ED638" s="95"/>
      <c r="EE638" s="95"/>
      <c r="EF638" s="95"/>
      <c r="EG638" s="95"/>
      <c r="EH638" s="95"/>
      <c r="EI638" s="95"/>
      <c r="EJ638" s="95"/>
      <c r="EK638" s="95"/>
      <c r="EL638" s="95"/>
      <c r="EM638" s="95"/>
      <c r="EN638" s="95"/>
      <c r="EO638" s="95"/>
      <c r="EP638" s="95"/>
      <c r="EQ638" s="95"/>
      <c r="ER638" s="95"/>
      <c r="ES638" s="95"/>
      <c r="ET638" s="95"/>
      <c r="EU638" s="95"/>
      <c r="EV638" s="95"/>
      <c r="EW638" s="95"/>
      <c r="EX638" s="95"/>
      <c r="EY638" s="95"/>
      <c r="EZ638" s="95"/>
      <c r="FA638" s="95"/>
      <c r="FB638" s="95"/>
      <c r="FC638" s="95"/>
      <c r="FD638" s="95"/>
      <c r="FE638" s="95"/>
      <c r="FF638" s="95"/>
      <c r="FG638" s="95"/>
      <c r="FH638" s="95"/>
      <c r="FI638" s="95"/>
      <c r="FJ638" s="95"/>
      <c r="FK638" s="95"/>
      <c r="FL638" s="95"/>
      <c r="FM638" s="95"/>
      <c r="FN638" s="95"/>
      <c r="FO638" s="95"/>
      <c r="FP638" s="95"/>
      <c r="FQ638" s="95"/>
      <c r="FR638" s="95"/>
      <c r="FS638" s="95"/>
      <c r="FT638" s="95"/>
      <c r="FU638" s="95"/>
      <c r="FV638" s="95"/>
      <c r="FW638" s="95"/>
      <c r="FX638" s="95"/>
      <c r="FY638" s="95"/>
      <c r="FZ638" s="95"/>
      <c r="GA638" s="95"/>
      <c r="GB638" s="95"/>
      <c r="GC638" s="95"/>
      <c r="GD638" s="95"/>
      <c r="GE638" s="95"/>
      <c r="GF638" s="95"/>
      <c r="GG638" s="95"/>
      <c r="GH638" s="95"/>
      <c r="GI638" s="95"/>
      <c r="GJ638" s="95"/>
      <c r="GK638" s="95"/>
      <c r="GL638" s="95"/>
      <c r="GM638" s="95"/>
      <c r="GN638" s="95"/>
      <c r="GO638" s="95"/>
      <c r="GP638" s="95"/>
      <c r="GQ638" s="95"/>
      <c r="GR638" s="95"/>
      <c r="GS638" s="95"/>
      <c r="GT638" s="95"/>
      <c r="GU638" s="95"/>
      <c r="GV638" s="95"/>
      <c r="GW638" s="95"/>
      <c r="GX638" s="95"/>
      <c r="GY638" s="95"/>
      <c r="GZ638" s="95"/>
      <c r="HA638" s="95"/>
      <c r="HB638" s="95"/>
      <c r="HC638" s="95"/>
      <c r="HD638" s="95"/>
      <c r="HE638" s="95"/>
      <c r="HF638" s="95"/>
      <c r="HG638" s="95"/>
      <c r="HH638" s="95"/>
      <c r="HI638" s="95"/>
      <c r="HJ638" s="95"/>
      <c r="HK638" s="95"/>
      <c r="HL638" s="95"/>
      <c r="HM638" s="95"/>
      <c r="HN638" s="95"/>
      <c r="HO638" s="95"/>
      <c r="HP638" s="95"/>
      <c r="HQ638" s="95"/>
      <c r="HR638" s="95"/>
      <c r="HS638" s="95"/>
      <c r="HT638" s="95"/>
      <c r="HU638" s="95"/>
      <c r="HV638" s="95"/>
      <c r="HW638" s="95"/>
      <c r="HX638" s="95"/>
      <c r="HY638" s="95"/>
      <c r="HZ638" s="95"/>
    </row>
    <row r="639" spans="1:234" s="95" customFormat="1" ht="10.5" customHeight="1">
      <c r="A639" s="463" t="s">
        <v>64</v>
      </c>
      <c r="B639" s="465">
        <f>B637+1</f>
        <v>38935</v>
      </c>
      <c r="C639" s="293">
        <f>SUM(D639:J640)</f>
        <v>25</v>
      </c>
      <c r="D639" s="285">
        <v>25</v>
      </c>
      <c r="E639" s="96"/>
      <c r="F639" s="80"/>
      <c r="G639" s="80"/>
      <c r="H639" s="80"/>
      <c r="I639" s="80"/>
      <c r="J639" s="98"/>
      <c r="K639" s="28" t="s">
        <v>31</v>
      </c>
      <c r="L639" s="99">
        <v>9</v>
      </c>
      <c r="M639" s="82" t="s">
        <v>131</v>
      </c>
      <c r="N639" s="83">
        <v>9</v>
      </c>
      <c r="O639" s="213" t="s">
        <v>50</v>
      </c>
      <c r="P639" s="221"/>
      <c r="Q639" s="320">
        <f>SUM(R639:R640,T639:T640)+SUM(S639:S640)*1.5+SUM(U639:U640)/3+SUM(V639:V640)*0.6</f>
        <v>4.5</v>
      </c>
      <c r="R639" s="70"/>
      <c r="S639" s="70">
        <v>1</v>
      </c>
      <c r="T639" s="29">
        <v>3</v>
      </c>
      <c r="U639" s="29"/>
      <c r="V639" s="30"/>
      <c r="W639" s="28">
        <v>115</v>
      </c>
      <c r="X639" s="83"/>
      <c r="Y639" s="140"/>
      <c r="Z639" s="185"/>
      <c r="AA639" s="34"/>
      <c r="AB639" s="32">
        <v>25</v>
      </c>
      <c r="AC639" s="33"/>
      <c r="AD639" s="33"/>
      <c r="AE639" s="33"/>
      <c r="AF639" s="33"/>
      <c r="AG639" s="33"/>
      <c r="AH639" s="33"/>
      <c r="AI639" s="34"/>
      <c r="AJ639" s="30"/>
      <c r="AK639" s="180" t="s">
        <v>99</v>
      </c>
      <c r="AL639" s="185"/>
      <c r="AM639" s="33"/>
      <c r="AN639" s="351"/>
      <c r="AO639" s="34"/>
      <c r="AP639" s="352"/>
      <c r="AQ639" s="491" t="s">
        <v>493</v>
      </c>
      <c r="AR639" s="59"/>
      <c r="AS639" s="59"/>
      <c r="AT639" s="59"/>
      <c r="AU639" s="59"/>
      <c r="AV639" s="59"/>
      <c r="AW639" s="59"/>
      <c r="AX639" s="59"/>
      <c r="AY639" s="59"/>
      <c r="AZ639" s="59"/>
      <c r="BA639" s="59"/>
      <c r="BB639" s="59"/>
      <c r="BC639" s="59"/>
      <c r="BD639" s="59"/>
      <c r="BE639" s="59"/>
      <c r="BF639" s="59"/>
      <c r="BG639" s="59"/>
      <c r="BH639" s="59"/>
      <c r="BI639" s="59"/>
      <c r="BJ639" s="59"/>
      <c r="BK639" s="59"/>
      <c r="BL639" s="59"/>
      <c r="BM639" s="59"/>
      <c r="BN639" s="59"/>
      <c r="BO639" s="59"/>
      <c r="BP639" s="59"/>
      <c r="BQ639" s="59"/>
      <c r="BR639" s="59"/>
      <c r="BS639" s="59"/>
      <c r="BT639" s="59"/>
      <c r="BU639" s="59"/>
      <c r="BV639" s="59"/>
      <c r="BW639" s="59"/>
      <c r="BX639" s="59"/>
      <c r="BY639" s="59"/>
      <c r="BZ639" s="59"/>
      <c r="CA639" s="59"/>
      <c r="CB639" s="59"/>
      <c r="CC639" s="59"/>
      <c r="CD639" s="59"/>
      <c r="CE639" s="59"/>
      <c r="CF639" s="59"/>
      <c r="CG639" s="59"/>
      <c r="CH639" s="59"/>
      <c r="CI639" s="59"/>
      <c r="CJ639" s="59"/>
      <c r="CK639" s="59"/>
      <c r="CL639" s="59"/>
      <c r="CM639" s="59"/>
      <c r="CN639" s="59"/>
      <c r="CO639" s="59"/>
      <c r="CP639" s="59"/>
      <c r="CQ639" s="59"/>
      <c r="CR639" s="59"/>
      <c r="CS639" s="59"/>
      <c r="CT639" s="59"/>
      <c r="CU639" s="59"/>
      <c r="CV639" s="59"/>
      <c r="CW639" s="59"/>
      <c r="CX639" s="59"/>
      <c r="CY639" s="59"/>
      <c r="CZ639" s="59"/>
      <c r="DA639" s="59"/>
      <c r="DB639" s="59"/>
      <c r="DC639" s="59"/>
      <c r="DD639" s="59"/>
      <c r="DE639" s="59"/>
      <c r="DF639" s="59"/>
      <c r="DG639" s="59"/>
      <c r="DH639" s="59"/>
      <c r="DI639" s="59"/>
      <c r="DJ639" s="59"/>
      <c r="DK639" s="59"/>
      <c r="DL639" s="59"/>
      <c r="DM639" s="59"/>
      <c r="DN639" s="59"/>
      <c r="DO639" s="59"/>
      <c r="DP639" s="59"/>
      <c r="DQ639" s="59"/>
      <c r="DR639" s="59"/>
      <c r="DS639" s="59"/>
      <c r="DT639" s="59"/>
      <c r="DU639" s="59"/>
      <c r="DV639" s="59"/>
      <c r="DW639" s="59"/>
      <c r="DX639" s="59"/>
      <c r="DY639" s="59"/>
      <c r="DZ639" s="59"/>
      <c r="EA639" s="59"/>
      <c r="EB639" s="59"/>
      <c r="EC639" s="59"/>
      <c r="ED639" s="59"/>
      <c r="EE639" s="59"/>
      <c r="EF639" s="59"/>
      <c r="EG639" s="59"/>
      <c r="EH639" s="59"/>
      <c r="EI639" s="59"/>
      <c r="EJ639" s="59"/>
      <c r="EK639" s="59"/>
      <c r="EL639" s="59"/>
      <c r="EM639" s="59"/>
      <c r="EN639" s="59"/>
      <c r="EO639" s="59"/>
      <c r="EP639" s="59"/>
      <c r="EQ639" s="59"/>
      <c r="ER639" s="59"/>
      <c r="ES639" s="59"/>
      <c r="ET639" s="59"/>
      <c r="EU639" s="59"/>
      <c r="EV639" s="59"/>
      <c r="EW639" s="59"/>
      <c r="EX639" s="59"/>
      <c r="EY639" s="59"/>
      <c r="EZ639" s="59"/>
      <c r="FA639" s="59"/>
      <c r="FB639" s="59"/>
      <c r="FC639" s="59"/>
      <c r="FD639" s="59"/>
      <c r="FE639" s="59"/>
      <c r="FF639" s="59"/>
      <c r="FG639" s="59"/>
      <c r="FH639" s="59"/>
      <c r="FI639" s="59"/>
      <c r="FJ639" s="59"/>
      <c r="FK639" s="59"/>
      <c r="FL639" s="59"/>
      <c r="FM639" s="59"/>
      <c r="FN639" s="59"/>
      <c r="FO639" s="59"/>
      <c r="FP639" s="59"/>
      <c r="FQ639" s="59"/>
      <c r="FR639" s="59"/>
      <c r="FS639" s="59"/>
      <c r="FT639" s="59"/>
      <c r="FU639" s="59"/>
      <c r="FV639" s="59"/>
      <c r="FW639" s="59"/>
      <c r="FX639" s="59"/>
      <c r="FY639" s="59"/>
      <c r="FZ639" s="59"/>
      <c r="GA639" s="59"/>
      <c r="GB639" s="59"/>
      <c r="GC639" s="59"/>
      <c r="GD639" s="59"/>
      <c r="GE639" s="59"/>
      <c r="GF639" s="59"/>
      <c r="GG639" s="59"/>
      <c r="GH639" s="59"/>
      <c r="GI639" s="59"/>
      <c r="GJ639" s="59"/>
      <c r="GK639" s="59"/>
      <c r="GL639" s="59"/>
      <c r="GM639" s="59"/>
      <c r="GN639" s="59"/>
      <c r="GO639" s="59"/>
      <c r="GP639" s="59"/>
      <c r="GQ639" s="59"/>
      <c r="GR639" s="59"/>
      <c r="GS639" s="59"/>
      <c r="GT639" s="59"/>
      <c r="GU639" s="59"/>
      <c r="GV639" s="59"/>
      <c r="GW639" s="59"/>
      <c r="GX639" s="59"/>
      <c r="GY639" s="59"/>
      <c r="GZ639" s="59"/>
      <c r="HA639" s="59"/>
      <c r="HB639" s="59"/>
      <c r="HC639" s="59"/>
      <c r="HD639" s="59"/>
      <c r="HE639" s="59"/>
      <c r="HF639" s="59"/>
      <c r="HG639" s="59"/>
      <c r="HH639" s="59"/>
      <c r="HI639" s="59"/>
      <c r="HJ639" s="59"/>
      <c r="HK639" s="59"/>
      <c r="HL639" s="59"/>
      <c r="HM639" s="59"/>
      <c r="HN639" s="59"/>
      <c r="HO639" s="59"/>
      <c r="HP639" s="59"/>
      <c r="HQ639" s="59"/>
      <c r="HR639" s="59"/>
      <c r="HS639" s="59"/>
      <c r="HT639" s="59"/>
      <c r="HU639" s="59"/>
      <c r="HV639" s="59"/>
      <c r="HW639" s="59"/>
      <c r="HX639" s="59"/>
      <c r="HY639" s="59"/>
      <c r="HZ639" s="59"/>
    </row>
    <row r="640" spans="1:43" ht="10.5" customHeight="1" thickBot="1">
      <c r="A640" s="464"/>
      <c r="B640" s="466"/>
      <c r="C640" s="296"/>
      <c r="D640" s="285"/>
      <c r="E640" s="96"/>
      <c r="J640" s="98"/>
      <c r="L640" s="99"/>
      <c r="Q640" s="318"/>
      <c r="AJ640" s="30">
        <v>8</v>
      </c>
      <c r="AQ640" s="492"/>
    </row>
    <row r="641" spans="1:234" ht="10.5" customHeight="1" thickBot="1">
      <c r="A641" s="471">
        <f>IF(A625=52,1,A625+1)</f>
        <v>31</v>
      </c>
      <c r="B641" s="472"/>
      <c r="C641" s="299">
        <f>(C642/60-ROUNDDOWN(C642/60,0))/100*60+ROUNDDOWN(C642/60,0)</f>
        <v>17.17</v>
      </c>
      <c r="D641" s="300">
        <f>(D642/60-ROUNDDOWN(D642/60,0))/100*60+ROUNDDOWN(D642/60,0)</f>
        <v>15.19</v>
      </c>
      <c r="E641" s="301">
        <f aca="true" t="shared" si="197" ref="E641:J641">(E642/60-ROUNDDOWN(E642/60,0))/100*60+ROUNDDOWN(E642/60,0)</f>
        <v>0.55</v>
      </c>
      <c r="F641" s="301">
        <f t="shared" si="197"/>
        <v>0.3</v>
      </c>
      <c r="G641" s="301">
        <f t="shared" si="197"/>
        <v>0.03</v>
      </c>
      <c r="H641" s="301">
        <f t="shared" si="197"/>
        <v>0.03</v>
      </c>
      <c r="I641" s="301">
        <f t="shared" si="197"/>
        <v>0.27</v>
      </c>
      <c r="J641" s="301">
        <f t="shared" si="197"/>
        <v>0</v>
      </c>
      <c r="K641" s="226"/>
      <c r="L641" s="227">
        <f>2*COUNTA(L627:L640)-COUNT(L627:L640)</f>
        <v>15</v>
      </c>
      <c r="M641" s="228"/>
      <c r="N641" s="229"/>
      <c r="O641" s="475"/>
      <c r="P641" s="476"/>
      <c r="Q641" s="321">
        <f aca="true" t="shared" si="198" ref="Q641:V641">SUM(Q627:Q640)</f>
        <v>169.5</v>
      </c>
      <c r="R641" s="230">
        <f t="shared" si="198"/>
        <v>20</v>
      </c>
      <c r="S641" s="230">
        <f t="shared" si="198"/>
        <v>53</v>
      </c>
      <c r="T641" s="230">
        <f t="shared" si="198"/>
        <v>70</v>
      </c>
      <c r="U641" s="230">
        <f t="shared" si="198"/>
        <v>0</v>
      </c>
      <c r="V641" s="230">
        <f t="shared" si="198"/>
        <v>0</v>
      </c>
      <c r="W641" s="226"/>
      <c r="X641" s="229"/>
      <c r="Y641" s="231"/>
      <c r="Z641" s="312">
        <f>COUNT(Z627:Z640)</f>
        <v>0</v>
      </c>
      <c r="AA641" s="313">
        <f>COUNT(AA627:AA640)</f>
        <v>6</v>
      </c>
      <c r="AB641" s="300">
        <f aca="true" t="shared" si="199" ref="AB641:AI641">(AB642/60-ROUNDDOWN(AB642/60,0))/100*60+ROUNDDOWN(AB642/60,0)</f>
        <v>6.45</v>
      </c>
      <c r="AC641" s="300">
        <f t="shared" si="199"/>
        <v>7.02</v>
      </c>
      <c r="AD641" s="300">
        <f t="shared" si="199"/>
        <v>0</v>
      </c>
      <c r="AE641" s="300">
        <f t="shared" si="199"/>
        <v>0</v>
      </c>
      <c r="AF641" s="300">
        <f t="shared" si="199"/>
        <v>0</v>
      </c>
      <c r="AG641" s="300">
        <f t="shared" si="199"/>
        <v>3.3</v>
      </c>
      <c r="AH641" s="300">
        <f t="shared" si="199"/>
        <v>0</v>
      </c>
      <c r="AI641" s="448">
        <f t="shared" si="199"/>
        <v>0</v>
      </c>
      <c r="AJ641" s="317">
        <f>IF(COUNT(AJ627:AJ640)=0,0,SUM(AJ627:AJ640)/COUNTA(AK629:AK640,AK643:AK644))</f>
        <v>7.857142857142857</v>
      </c>
      <c r="AK641" s="231">
        <f>IF(COUNT(AK627:AK640)=0,"",AVERAGE(AK627:AK640))</f>
        <v>48.166666666666664</v>
      </c>
      <c r="AL641" s="231">
        <f>IF(COUNT(AL627:AL640)=0,"",AVERAGE(AL627:AL640))</f>
        <v>62.5</v>
      </c>
      <c r="AM641" s="231">
        <f>IF(COUNT(AM627:AM640)=0,"",AVERAGE(AM627:AM640))</f>
        <v>55.333333333333336</v>
      </c>
      <c r="AN641" s="231">
        <f>IF(COUNT(AN627:AN640)=0,"",AVERAGE(AN627:AN640))</f>
        <v>57</v>
      </c>
      <c r="AO641" s="231">
        <f>IF(COUNT(AO627:AO640)=0,"",AVERAGE(AO627:AO640))</f>
        <v>8.833333333333334</v>
      </c>
      <c r="AP641" s="342">
        <f>SUM(AP627:AP640)</f>
        <v>16</v>
      </c>
      <c r="AQ641" s="367"/>
      <c r="AR641" s="232"/>
      <c r="AS641" s="232"/>
      <c r="AT641" s="232"/>
      <c r="AU641" s="232"/>
      <c r="AV641" s="232"/>
      <c r="AW641" s="232"/>
      <c r="AX641" s="232"/>
      <c r="AY641" s="232"/>
      <c r="AZ641" s="232"/>
      <c r="BA641" s="232"/>
      <c r="BB641" s="232"/>
      <c r="BC641" s="232"/>
      <c r="BD641" s="232"/>
      <c r="BE641" s="232"/>
      <c r="BF641" s="232"/>
      <c r="BG641" s="232"/>
      <c r="BH641" s="232"/>
      <c r="BI641" s="232"/>
      <c r="BJ641" s="232"/>
      <c r="BK641" s="232"/>
      <c r="BL641" s="232"/>
      <c r="BM641" s="232"/>
      <c r="BN641" s="232"/>
      <c r="BO641" s="232"/>
      <c r="BP641" s="232"/>
      <c r="BQ641" s="232"/>
      <c r="BR641" s="232"/>
      <c r="BS641" s="232"/>
      <c r="BT641" s="232"/>
      <c r="BU641" s="232"/>
      <c r="BV641" s="232"/>
      <c r="BW641" s="232"/>
      <c r="BX641" s="232"/>
      <c r="BY641" s="232"/>
      <c r="BZ641" s="232"/>
      <c r="CA641" s="232"/>
      <c r="CB641" s="232"/>
      <c r="CC641" s="232"/>
      <c r="CD641" s="232"/>
      <c r="CE641" s="232"/>
      <c r="CF641" s="232"/>
      <c r="CG641" s="232"/>
      <c r="CH641" s="232"/>
      <c r="CI641" s="232"/>
      <c r="CJ641" s="232"/>
      <c r="CK641" s="232"/>
      <c r="CL641" s="232"/>
      <c r="CM641" s="232"/>
      <c r="CN641" s="232"/>
      <c r="CO641" s="232"/>
      <c r="CP641" s="232"/>
      <c r="CQ641" s="232"/>
      <c r="CR641" s="232"/>
      <c r="CS641" s="232"/>
      <c r="CT641" s="232"/>
      <c r="CU641" s="232"/>
      <c r="CV641" s="232"/>
      <c r="CW641" s="232"/>
      <c r="CX641" s="232"/>
      <c r="CY641" s="232"/>
      <c r="CZ641" s="232"/>
      <c r="DA641" s="232"/>
      <c r="DB641" s="232"/>
      <c r="DC641" s="232"/>
      <c r="DD641" s="232"/>
      <c r="DE641" s="232"/>
      <c r="DF641" s="232"/>
      <c r="DG641" s="232"/>
      <c r="DH641" s="232"/>
      <c r="DI641" s="232"/>
      <c r="DJ641" s="232"/>
      <c r="DK641" s="232"/>
      <c r="DL641" s="232"/>
      <c r="DM641" s="232"/>
      <c r="DN641" s="232"/>
      <c r="DO641" s="232"/>
      <c r="DP641" s="232"/>
      <c r="DQ641" s="232"/>
      <c r="DR641" s="232"/>
      <c r="DS641" s="232"/>
      <c r="DT641" s="232"/>
      <c r="DU641" s="232"/>
      <c r="DV641" s="232"/>
      <c r="DW641" s="232"/>
      <c r="DX641" s="232"/>
      <c r="DY641" s="232"/>
      <c r="DZ641" s="232"/>
      <c r="EA641" s="232"/>
      <c r="EB641" s="232"/>
      <c r="EC641" s="232"/>
      <c r="ED641" s="232"/>
      <c r="EE641" s="232"/>
      <c r="EF641" s="232"/>
      <c r="EG641" s="232"/>
      <c r="EH641" s="232"/>
      <c r="EI641" s="232"/>
      <c r="EJ641" s="232"/>
      <c r="EK641" s="232"/>
      <c r="EL641" s="232"/>
      <c r="EM641" s="232"/>
      <c r="EN641" s="232"/>
      <c r="EO641" s="232"/>
      <c r="EP641" s="232"/>
      <c r="EQ641" s="232"/>
      <c r="ER641" s="232"/>
      <c r="ES641" s="232"/>
      <c r="ET641" s="232"/>
      <c r="EU641" s="232"/>
      <c r="EV641" s="232"/>
      <c r="EW641" s="232"/>
      <c r="EX641" s="232"/>
      <c r="EY641" s="232"/>
      <c r="EZ641" s="232"/>
      <c r="FA641" s="232"/>
      <c r="FB641" s="232"/>
      <c r="FC641" s="232"/>
      <c r="FD641" s="232"/>
      <c r="FE641" s="232"/>
      <c r="FF641" s="232"/>
      <c r="FG641" s="232"/>
      <c r="FH641" s="232"/>
      <c r="FI641" s="232"/>
      <c r="FJ641" s="232"/>
      <c r="FK641" s="232"/>
      <c r="FL641" s="232"/>
      <c r="FM641" s="232"/>
      <c r="FN641" s="232"/>
      <c r="FO641" s="232"/>
      <c r="FP641" s="232"/>
      <c r="FQ641" s="232"/>
      <c r="FR641" s="232"/>
      <c r="FS641" s="232"/>
      <c r="FT641" s="232"/>
      <c r="FU641" s="232"/>
      <c r="FV641" s="232"/>
      <c r="FW641" s="232"/>
      <c r="FX641" s="232"/>
      <c r="FY641" s="232"/>
      <c r="FZ641" s="232"/>
      <c r="GA641" s="232"/>
      <c r="GB641" s="232"/>
      <c r="GC641" s="232"/>
      <c r="GD641" s="232"/>
      <c r="GE641" s="232"/>
      <c r="GF641" s="232"/>
      <c r="GG641" s="232"/>
      <c r="GH641" s="232"/>
      <c r="GI641" s="232"/>
      <c r="GJ641" s="232"/>
      <c r="GK641" s="232"/>
      <c r="GL641" s="232"/>
      <c r="GM641" s="232"/>
      <c r="GN641" s="232"/>
      <c r="GO641" s="232"/>
      <c r="GP641" s="232"/>
      <c r="GQ641" s="232"/>
      <c r="GR641" s="232"/>
      <c r="GS641" s="232"/>
      <c r="GT641" s="232"/>
      <c r="GU641" s="232"/>
      <c r="GV641" s="232"/>
      <c r="GW641" s="232"/>
      <c r="GX641" s="232"/>
      <c r="GY641" s="232"/>
      <c r="GZ641" s="232"/>
      <c r="HA641" s="232"/>
      <c r="HB641" s="232"/>
      <c r="HC641" s="232"/>
      <c r="HD641" s="232"/>
      <c r="HE641" s="232"/>
      <c r="HF641" s="232"/>
      <c r="HG641" s="232"/>
      <c r="HH641" s="232"/>
      <c r="HI641" s="232"/>
      <c r="HJ641" s="232"/>
      <c r="HK641" s="232"/>
      <c r="HL641" s="232"/>
      <c r="HM641" s="232"/>
      <c r="HN641" s="232"/>
      <c r="HO641" s="232"/>
      <c r="HP641" s="232"/>
      <c r="HQ641" s="232"/>
      <c r="HR641" s="232"/>
      <c r="HS641" s="232"/>
      <c r="HT641" s="232"/>
      <c r="HU641" s="232"/>
      <c r="HV641" s="232"/>
      <c r="HW641" s="232"/>
      <c r="HX641" s="232"/>
      <c r="HY641" s="232"/>
      <c r="HZ641" s="232"/>
    </row>
    <row r="642" spans="1:234" s="232" customFormat="1" ht="10.5" customHeight="1" thickBot="1">
      <c r="A642" s="473"/>
      <c r="B642" s="474"/>
      <c r="C642" s="297">
        <f>SUM(C627:C640)</f>
        <v>1037</v>
      </c>
      <c r="D642" s="288">
        <f>SUM(D627:D640)</f>
        <v>919</v>
      </c>
      <c r="E642" s="233">
        <f aca="true" t="shared" si="200" ref="E642:J642">SUM(E627:E640)</f>
        <v>55</v>
      </c>
      <c r="F642" s="233">
        <f t="shared" si="200"/>
        <v>30</v>
      </c>
      <c r="G642" s="233">
        <f t="shared" si="200"/>
        <v>3</v>
      </c>
      <c r="H642" s="233">
        <f t="shared" si="200"/>
        <v>3</v>
      </c>
      <c r="I642" s="233">
        <f t="shared" si="200"/>
        <v>27</v>
      </c>
      <c r="J642" s="233">
        <f t="shared" si="200"/>
        <v>0</v>
      </c>
      <c r="K642" s="234"/>
      <c r="L642" s="235"/>
      <c r="M642" s="236"/>
      <c r="N642" s="237"/>
      <c r="O642" s="477"/>
      <c r="P642" s="478"/>
      <c r="Q642" s="238">
        <f>IF(C642=0,"",Q641/C642*60)</f>
        <v>9.807135969141754</v>
      </c>
      <c r="R642" s="239"/>
      <c r="S642" s="239"/>
      <c r="T642" s="240"/>
      <c r="U642" s="240"/>
      <c r="V642" s="235"/>
      <c r="W642" s="234"/>
      <c r="X642" s="237"/>
      <c r="Y642" s="241"/>
      <c r="Z642" s="314">
        <f>SUM(Z627:Z640)</f>
        <v>0</v>
      </c>
      <c r="AA642" s="315">
        <f>SUM(AA627:AA640)</f>
        <v>48</v>
      </c>
      <c r="AB642" s="288">
        <f>SUM(AB627:AB640)</f>
        <v>405</v>
      </c>
      <c r="AC642" s="288">
        <f aca="true" t="shared" si="201" ref="AC642:AI642">SUM(AC627:AC640)</f>
        <v>422</v>
      </c>
      <c r="AD642" s="288">
        <f t="shared" si="201"/>
        <v>0</v>
      </c>
      <c r="AE642" s="288">
        <f t="shared" si="201"/>
        <v>0</v>
      </c>
      <c r="AF642" s="288">
        <f t="shared" si="201"/>
        <v>0</v>
      </c>
      <c r="AG642" s="288">
        <f t="shared" si="201"/>
        <v>210</v>
      </c>
      <c r="AH642" s="288">
        <f t="shared" si="201"/>
        <v>0</v>
      </c>
      <c r="AI642" s="449">
        <f t="shared" si="201"/>
        <v>0</v>
      </c>
      <c r="AJ642" s="235"/>
      <c r="AK642" s="241"/>
      <c r="AL642" s="314"/>
      <c r="AM642" s="343"/>
      <c r="AN642" s="343"/>
      <c r="AO642" s="315"/>
      <c r="AP642" s="344"/>
      <c r="AQ642" s="368"/>
      <c r="AR642" s="242"/>
      <c r="AS642" s="242"/>
      <c r="AT642" s="242"/>
      <c r="AU642" s="242"/>
      <c r="AV642" s="242"/>
      <c r="AW642" s="242"/>
      <c r="AX642" s="242"/>
      <c r="AY642" s="242"/>
      <c r="AZ642" s="242"/>
      <c r="BA642" s="242"/>
      <c r="BB642" s="242"/>
      <c r="BC642" s="242"/>
      <c r="BD642" s="242"/>
      <c r="BE642" s="242"/>
      <c r="BF642" s="242"/>
      <c r="BG642" s="242"/>
      <c r="BH642" s="242"/>
      <c r="BI642" s="242"/>
      <c r="BJ642" s="242"/>
      <c r="BK642" s="242"/>
      <c r="BL642" s="242"/>
      <c r="BM642" s="242"/>
      <c r="BN642" s="242"/>
      <c r="BO642" s="242"/>
      <c r="BP642" s="242"/>
      <c r="BQ642" s="242"/>
      <c r="BR642" s="242"/>
      <c r="BS642" s="242"/>
      <c r="BT642" s="242"/>
      <c r="BU642" s="242"/>
      <c r="BV642" s="242"/>
      <c r="BW642" s="242"/>
      <c r="BX642" s="242"/>
      <c r="BY642" s="242"/>
      <c r="BZ642" s="242"/>
      <c r="CA642" s="242"/>
      <c r="CB642" s="242"/>
      <c r="CC642" s="242"/>
      <c r="CD642" s="242"/>
      <c r="CE642" s="242"/>
      <c r="CF642" s="242"/>
      <c r="CG642" s="242"/>
      <c r="CH642" s="242"/>
      <c r="CI642" s="242"/>
      <c r="CJ642" s="242"/>
      <c r="CK642" s="242"/>
      <c r="CL642" s="242"/>
      <c r="CM642" s="242"/>
      <c r="CN642" s="242"/>
      <c r="CO642" s="242"/>
      <c r="CP642" s="242"/>
      <c r="CQ642" s="242"/>
      <c r="CR642" s="242"/>
      <c r="CS642" s="242"/>
      <c r="CT642" s="242"/>
      <c r="CU642" s="242"/>
      <c r="CV642" s="242"/>
      <c r="CW642" s="242"/>
      <c r="CX642" s="242"/>
      <c r="CY642" s="242"/>
      <c r="CZ642" s="242"/>
      <c r="DA642" s="242"/>
      <c r="DB642" s="242"/>
      <c r="DC642" s="242"/>
      <c r="DD642" s="242"/>
      <c r="DE642" s="242"/>
      <c r="DF642" s="242"/>
      <c r="DG642" s="242"/>
      <c r="DH642" s="242"/>
      <c r="DI642" s="242"/>
      <c r="DJ642" s="242"/>
      <c r="DK642" s="242"/>
      <c r="DL642" s="242"/>
      <c r="DM642" s="242"/>
      <c r="DN642" s="242"/>
      <c r="DO642" s="242"/>
      <c r="DP642" s="242"/>
      <c r="DQ642" s="242"/>
      <c r="DR642" s="242"/>
      <c r="DS642" s="242"/>
      <c r="DT642" s="242"/>
      <c r="DU642" s="242"/>
      <c r="DV642" s="242"/>
      <c r="DW642" s="242"/>
      <c r="DX642" s="242"/>
      <c r="DY642" s="242"/>
      <c r="DZ642" s="242"/>
      <c r="EA642" s="242"/>
      <c r="EB642" s="242"/>
      <c r="EC642" s="242"/>
      <c r="ED642" s="242"/>
      <c r="EE642" s="242"/>
      <c r="EF642" s="242"/>
      <c r="EG642" s="242"/>
      <c r="EH642" s="242"/>
      <c r="EI642" s="242"/>
      <c r="EJ642" s="242"/>
      <c r="EK642" s="242"/>
      <c r="EL642" s="242"/>
      <c r="EM642" s="242"/>
      <c r="EN642" s="242"/>
      <c r="EO642" s="242"/>
      <c r="EP642" s="242"/>
      <c r="EQ642" s="242"/>
      <c r="ER642" s="242"/>
      <c r="ES642" s="242"/>
      <c r="ET642" s="242"/>
      <c r="EU642" s="242"/>
      <c r="EV642" s="242"/>
      <c r="EW642" s="242"/>
      <c r="EX642" s="242"/>
      <c r="EY642" s="242"/>
      <c r="EZ642" s="242"/>
      <c r="FA642" s="242"/>
      <c r="FB642" s="242"/>
      <c r="FC642" s="242"/>
      <c r="FD642" s="242"/>
      <c r="FE642" s="242"/>
      <c r="FF642" s="242"/>
      <c r="FG642" s="242"/>
      <c r="FH642" s="242"/>
      <c r="FI642" s="242"/>
      <c r="FJ642" s="242"/>
      <c r="FK642" s="242"/>
      <c r="FL642" s="242"/>
      <c r="FM642" s="242"/>
      <c r="FN642" s="242"/>
      <c r="FO642" s="242"/>
      <c r="FP642" s="242"/>
      <c r="FQ642" s="242"/>
      <c r="FR642" s="242"/>
      <c r="FS642" s="242"/>
      <c r="FT642" s="242"/>
      <c r="FU642" s="242"/>
      <c r="FV642" s="242"/>
      <c r="FW642" s="242"/>
      <c r="FX642" s="242"/>
      <c r="FY642" s="242"/>
      <c r="FZ642" s="242"/>
      <c r="GA642" s="242"/>
      <c r="GB642" s="242"/>
      <c r="GC642" s="242"/>
      <c r="GD642" s="242"/>
      <c r="GE642" s="242"/>
      <c r="GF642" s="242"/>
      <c r="GG642" s="242"/>
      <c r="GH642" s="242"/>
      <c r="GI642" s="242"/>
      <c r="GJ642" s="242"/>
      <c r="GK642" s="242"/>
      <c r="GL642" s="242"/>
      <c r="GM642" s="242"/>
      <c r="GN642" s="242"/>
      <c r="GO642" s="242"/>
      <c r="GP642" s="242"/>
      <c r="GQ642" s="242"/>
      <c r="GR642" s="242"/>
      <c r="GS642" s="242"/>
      <c r="GT642" s="242"/>
      <c r="GU642" s="242"/>
      <c r="GV642" s="242"/>
      <c r="GW642" s="242"/>
      <c r="GX642" s="242"/>
      <c r="GY642" s="242"/>
      <c r="GZ642" s="242"/>
      <c r="HA642" s="242"/>
      <c r="HB642" s="242"/>
      <c r="HC642" s="242"/>
      <c r="HD642" s="242"/>
      <c r="HE642" s="242"/>
      <c r="HF642" s="242"/>
      <c r="HG642" s="242"/>
      <c r="HH642" s="242"/>
      <c r="HI642" s="242"/>
      <c r="HJ642" s="242"/>
      <c r="HK642" s="242"/>
      <c r="HL642" s="242"/>
      <c r="HM642" s="242"/>
      <c r="HN642" s="242"/>
      <c r="HO642" s="242"/>
      <c r="HP642" s="242"/>
      <c r="HQ642" s="242"/>
      <c r="HR642" s="242"/>
      <c r="HS642" s="242"/>
      <c r="HT642" s="242"/>
      <c r="HU642" s="242"/>
      <c r="HV642" s="242"/>
      <c r="HW642" s="242"/>
      <c r="HX642" s="242"/>
      <c r="HY642" s="242"/>
      <c r="HZ642" s="242"/>
    </row>
    <row r="643" spans="1:234" s="242" customFormat="1" ht="10.5" customHeight="1" thickBot="1">
      <c r="A643" s="469" t="s">
        <v>51</v>
      </c>
      <c r="B643" s="470">
        <f>B639+1</f>
        <v>38936</v>
      </c>
      <c r="C643" s="293">
        <f>SUM(D643:J644)</f>
        <v>31</v>
      </c>
      <c r="D643" s="284">
        <v>31</v>
      </c>
      <c r="E643" s="80"/>
      <c r="F643" s="80"/>
      <c r="G643" s="80"/>
      <c r="H643" s="80"/>
      <c r="I643" s="80"/>
      <c r="J643" s="81"/>
      <c r="K643" s="28" t="s">
        <v>31</v>
      </c>
      <c r="L643" s="30">
        <v>9</v>
      </c>
      <c r="M643" s="82" t="s">
        <v>100</v>
      </c>
      <c r="N643" s="83">
        <v>12</v>
      </c>
      <c r="O643" s="214" t="s">
        <v>207</v>
      </c>
      <c r="P643" s="223"/>
      <c r="Q643" s="318">
        <f>SUM(R643:R644,T643:T644)+SUM(S643:S644)*1.5+SUM(U643:U644)/3+SUM(V643:V644)*0.6</f>
        <v>6</v>
      </c>
      <c r="R643" s="70"/>
      <c r="S643" s="70"/>
      <c r="T643" s="29">
        <v>6</v>
      </c>
      <c r="U643" s="29"/>
      <c r="V643" s="30"/>
      <c r="W643" s="28">
        <v>122</v>
      </c>
      <c r="X643" s="83"/>
      <c r="Y643" s="140"/>
      <c r="Z643" s="185"/>
      <c r="AA643" s="34"/>
      <c r="AB643" s="32">
        <v>31</v>
      </c>
      <c r="AC643" s="33"/>
      <c r="AD643" s="33"/>
      <c r="AE643" s="33"/>
      <c r="AF643" s="33"/>
      <c r="AG643" s="33"/>
      <c r="AH643" s="33"/>
      <c r="AI643" s="34"/>
      <c r="AJ643" s="30"/>
      <c r="AK643" s="140">
        <v>51</v>
      </c>
      <c r="AL643" s="185">
        <v>66</v>
      </c>
      <c r="AM643" s="33">
        <v>57</v>
      </c>
      <c r="AN643" s="351">
        <v>54</v>
      </c>
      <c r="AO643" s="34">
        <f>AN643-AK643</f>
        <v>3</v>
      </c>
      <c r="AP643" s="352"/>
      <c r="AQ643" s="489" t="s">
        <v>218</v>
      </c>
      <c r="AR643" s="59"/>
      <c r="AS643" s="59"/>
      <c r="AT643" s="59"/>
      <c r="AU643" s="59"/>
      <c r="AV643" s="59"/>
      <c r="AW643" s="59"/>
      <c r="AX643" s="59"/>
      <c r="AY643" s="59"/>
      <c r="AZ643" s="59"/>
      <c r="BA643" s="59"/>
      <c r="BB643" s="59"/>
      <c r="BC643" s="59"/>
      <c r="BD643" s="59"/>
      <c r="BE643" s="59"/>
      <c r="BF643" s="59"/>
      <c r="BG643" s="59"/>
      <c r="BH643" s="59"/>
      <c r="BI643" s="59"/>
      <c r="BJ643" s="59"/>
      <c r="BK643" s="59"/>
      <c r="BL643" s="59"/>
      <c r="BM643" s="59"/>
      <c r="BN643" s="59"/>
      <c r="BO643" s="59"/>
      <c r="BP643" s="59"/>
      <c r="BQ643" s="59"/>
      <c r="BR643" s="59"/>
      <c r="BS643" s="59"/>
      <c r="BT643" s="59"/>
      <c r="BU643" s="59"/>
      <c r="BV643" s="59"/>
      <c r="BW643" s="59"/>
      <c r="BX643" s="59"/>
      <c r="BY643" s="59"/>
      <c r="BZ643" s="59"/>
      <c r="CA643" s="59"/>
      <c r="CB643" s="59"/>
      <c r="CC643" s="59"/>
      <c r="CD643" s="59"/>
      <c r="CE643" s="59"/>
      <c r="CF643" s="59"/>
      <c r="CG643" s="59"/>
      <c r="CH643" s="59"/>
      <c r="CI643" s="59"/>
      <c r="CJ643" s="59"/>
      <c r="CK643" s="59"/>
      <c r="CL643" s="59"/>
      <c r="CM643" s="59"/>
      <c r="CN643" s="59"/>
      <c r="CO643" s="59"/>
      <c r="CP643" s="59"/>
      <c r="CQ643" s="59"/>
      <c r="CR643" s="59"/>
      <c r="CS643" s="59"/>
      <c r="CT643" s="59"/>
      <c r="CU643" s="59"/>
      <c r="CV643" s="59"/>
      <c r="CW643" s="59"/>
      <c r="CX643" s="59"/>
      <c r="CY643" s="59"/>
      <c r="CZ643" s="59"/>
      <c r="DA643" s="59"/>
      <c r="DB643" s="59"/>
      <c r="DC643" s="59"/>
      <c r="DD643" s="59"/>
      <c r="DE643" s="59"/>
      <c r="DF643" s="59"/>
      <c r="DG643" s="59"/>
      <c r="DH643" s="59"/>
      <c r="DI643" s="59"/>
      <c r="DJ643" s="59"/>
      <c r="DK643" s="59"/>
      <c r="DL643" s="59"/>
      <c r="DM643" s="59"/>
      <c r="DN643" s="59"/>
      <c r="DO643" s="59"/>
      <c r="DP643" s="59"/>
      <c r="DQ643" s="59"/>
      <c r="DR643" s="59"/>
      <c r="DS643" s="59"/>
      <c r="DT643" s="59"/>
      <c r="DU643" s="59"/>
      <c r="DV643" s="59"/>
      <c r="DW643" s="59"/>
      <c r="DX643" s="59"/>
      <c r="DY643" s="59"/>
      <c r="DZ643" s="59"/>
      <c r="EA643" s="59"/>
      <c r="EB643" s="59"/>
      <c r="EC643" s="59"/>
      <c r="ED643" s="59"/>
      <c r="EE643" s="59"/>
      <c r="EF643" s="59"/>
      <c r="EG643" s="59"/>
      <c r="EH643" s="59"/>
      <c r="EI643" s="59"/>
      <c r="EJ643" s="59"/>
      <c r="EK643" s="59"/>
      <c r="EL643" s="59"/>
      <c r="EM643" s="59"/>
      <c r="EN643" s="59"/>
      <c r="EO643" s="59"/>
      <c r="EP643" s="59"/>
      <c r="EQ643" s="59"/>
      <c r="ER643" s="59"/>
      <c r="ES643" s="59"/>
      <c r="ET643" s="59"/>
      <c r="EU643" s="59"/>
      <c r="EV643" s="59"/>
      <c r="EW643" s="59"/>
      <c r="EX643" s="59"/>
      <c r="EY643" s="59"/>
      <c r="EZ643" s="59"/>
      <c r="FA643" s="59"/>
      <c r="FB643" s="59"/>
      <c r="FC643" s="59"/>
      <c r="FD643" s="59"/>
      <c r="FE643" s="59"/>
      <c r="FF643" s="59"/>
      <c r="FG643" s="59"/>
      <c r="FH643" s="59"/>
      <c r="FI643" s="59"/>
      <c r="FJ643" s="59"/>
      <c r="FK643" s="59"/>
      <c r="FL643" s="59"/>
      <c r="FM643" s="59"/>
      <c r="FN643" s="59"/>
      <c r="FO643" s="59"/>
      <c r="FP643" s="59"/>
      <c r="FQ643" s="59"/>
      <c r="FR643" s="59"/>
      <c r="FS643" s="59"/>
      <c r="FT643" s="59"/>
      <c r="FU643" s="59"/>
      <c r="FV643" s="59"/>
      <c r="FW643" s="59"/>
      <c r="FX643" s="59"/>
      <c r="FY643" s="59"/>
      <c r="FZ643" s="59"/>
      <c r="GA643" s="59"/>
      <c r="GB643" s="59"/>
      <c r="GC643" s="59"/>
      <c r="GD643" s="59"/>
      <c r="GE643" s="59"/>
      <c r="GF643" s="59"/>
      <c r="GG643" s="59"/>
      <c r="GH643" s="59"/>
      <c r="GI643" s="59"/>
      <c r="GJ643" s="59"/>
      <c r="GK643" s="59"/>
      <c r="GL643" s="59"/>
      <c r="GM643" s="59"/>
      <c r="GN643" s="59"/>
      <c r="GO643" s="59"/>
      <c r="GP643" s="59"/>
      <c r="GQ643" s="59"/>
      <c r="GR643" s="59"/>
      <c r="GS643" s="59"/>
      <c r="GT643" s="59"/>
      <c r="GU643" s="59"/>
      <c r="GV643" s="59"/>
      <c r="GW643" s="59"/>
      <c r="GX643" s="59"/>
      <c r="GY643" s="59"/>
      <c r="GZ643" s="59"/>
      <c r="HA643" s="59"/>
      <c r="HB643" s="59"/>
      <c r="HC643" s="59"/>
      <c r="HD643" s="59"/>
      <c r="HE643" s="59"/>
      <c r="HF643" s="59"/>
      <c r="HG643" s="59"/>
      <c r="HH643" s="59"/>
      <c r="HI643" s="59"/>
      <c r="HJ643" s="59"/>
      <c r="HK643" s="59"/>
      <c r="HL643" s="59"/>
      <c r="HM643" s="59"/>
      <c r="HN643" s="59"/>
      <c r="HO643" s="59"/>
      <c r="HP643" s="59"/>
      <c r="HQ643" s="59"/>
      <c r="HR643" s="59"/>
      <c r="HS643" s="59"/>
      <c r="HT643" s="59"/>
      <c r="HU643" s="59"/>
      <c r="HV643" s="59"/>
      <c r="HW643" s="59"/>
      <c r="HX643" s="59"/>
      <c r="HY643" s="59"/>
      <c r="HZ643" s="59"/>
    </row>
    <row r="644" spans="1:234" ht="10.5" customHeight="1">
      <c r="A644" s="467"/>
      <c r="B644" s="468"/>
      <c r="C644" s="292"/>
      <c r="D644" s="283"/>
      <c r="E644" s="87"/>
      <c r="F644" s="87"/>
      <c r="G644" s="87"/>
      <c r="H644" s="87"/>
      <c r="I644" s="87"/>
      <c r="J644" s="88"/>
      <c r="K644" s="89"/>
      <c r="L644" s="90"/>
      <c r="M644" s="91"/>
      <c r="N644" s="92"/>
      <c r="O644" s="215"/>
      <c r="P644" s="224"/>
      <c r="Q644" s="319"/>
      <c r="R644" s="93"/>
      <c r="S644" s="93"/>
      <c r="T644" s="94"/>
      <c r="U644" s="94"/>
      <c r="V644" s="90"/>
      <c r="W644" s="89"/>
      <c r="X644" s="92"/>
      <c r="Y644" s="182"/>
      <c r="Z644" s="184"/>
      <c r="AA644" s="306"/>
      <c r="AB644" s="442"/>
      <c r="AC644" s="349"/>
      <c r="AD644" s="349"/>
      <c r="AE644" s="349"/>
      <c r="AF644" s="349"/>
      <c r="AG644" s="349"/>
      <c r="AH644" s="349"/>
      <c r="AI644" s="306"/>
      <c r="AJ644" s="90">
        <v>8</v>
      </c>
      <c r="AK644" s="182"/>
      <c r="AL644" s="184"/>
      <c r="AM644" s="349"/>
      <c r="AN644" s="349"/>
      <c r="AO644" s="306"/>
      <c r="AP644" s="350"/>
      <c r="AQ644" s="490"/>
      <c r="AR644" s="95"/>
      <c r="AS644" s="95"/>
      <c r="AT644" s="95"/>
      <c r="AU644" s="95"/>
      <c r="AV644" s="95"/>
      <c r="AW644" s="95"/>
      <c r="AX644" s="95"/>
      <c r="AY644" s="95"/>
      <c r="AZ644" s="95"/>
      <c r="BA644" s="95"/>
      <c r="BB644" s="95"/>
      <c r="BC644" s="95"/>
      <c r="BD644" s="95"/>
      <c r="BE644" s="95"/>
      <c r="BF644" s="95"/>
      <c r="BG644" s="95"/>
      <c r="BH644" s="95"/>
      <c r="BI644" s="95"/>
      <c r="BJ644" s="95"/>
      <c r="BK644" s="95"/>
      <c r="BL644" s="95"/>
      <c r="BM644" s="95"/>
      <c r="BN644" s="95"/>
      <c r="BO644" s="95"/>
      <c r="BP644" s="95"/>
      <c r="BQ644" s="95"/>
      <c r="BR644" s="95"/>
      <c r="BS644" s="95"/>
      <c r="BT644" s="95"/>
      <c r="BU644" s="95"/>
      <c r="BV644" s="95"/>
      <c r="BW644" s="95"/>
      <c r="BX644" s="95"/>
      <c r="BY644" s="95"/>
      <c r="BZ644" s="95"/>
      <c r="CA644" s="95"/>
      <c r="CB644" s="95"/>
      <c r="CC644" s="95"/>
      <c r="CD644" s="95"/>
      <c r="CE644" s="95"/>
      <c r="CF644" s="95"/>
      <c r="CG644" s="95"/>
      <c r="CH644" s="95"/>
      <c r="CI644" s="95"/>
      <c r="CJ644" s="95"/>
      <c r="CK644" s="95"/>
      <c r="CL644" s="95"/>
      <c r="CM644" s="95"/>
      <c r="CN644" s="95"/>
      <c r="CO644" s="95"/>
      <c r="CP644" s="95"/>
      <c r="CQ644" s="95"/>
      <c r="CR644" s="95"/>
      <c r="CS644" s="95"/>
      <c r="CT644" s="95"/>
      <c r="CU644" s="95"/>
      <c r="CV644" s="95"/>
      <c r="CW644" s="95"/>
      <c r="CX644" s="95"/>
      <c r="CY644" s="95"/>
      <c r="CZ644" s="95"/>
      <c r="DA644" s="95"/>
      <c r="DB644" s="95"/>
      <c r="DC644" s="95"/>
      <c r="DD644" s="95"/>
      <c r="DE644" s="95"/>
      <c r="DF644" s="95"/>
      <c r="DG644" s="95"/>
      <c r="DH644" s="95"/>
      <c r="DI644" s="95"/>
      <c r="DJ644" s="95"/>
      <c r="DK644" s="95"/>
      <c r="DL644" s="95"/>
      <c r="DM644" s="95"/>
      <c r="DN644" s="95"/>
      <c r="DO644" s="95"/>
      <c r="DP644" s="95"/>
      <c r="DQ644" s="95"/>
      <c r="DR644" s="95"/>
      <c r="DS644" s="95"/>
      <c r="DT644" s="95"/>
      <c r="DU644" s="95"/>
      <c r="DV644" s="95"/>
      <c r="DW644" s="95"/>
      <c r="DX644" s="95"/>
      <c r="DY644" s="95"/>
      <c r="DZ644" s="95"/>
      <c r="EA644" s="95"/>
      <c r="EB644" s="95"/>
      <c r="EC644" s="95"/>
      <c r="ED644" s="95"/>
      <c r="EE644" s="95"/>
      <c r="EF644" s="95"/>
      <c r="EG644" s="95"/>
      <c r="EH644" s="95"/>
      <c r="EI644" s="95"/>
      <c r="EJ644" s="95"/>
      <c r="EK644" s="95"/>
      <c r="EL644" s="95"/>
      <c r="EM644" s="95"/>
      <c r="EN644" s="95"/>
      <c r="EO644" s="95"/>
      <c r="EP644" s="95"/>
      <c r="EQ644" s="95"/>
      <c r="ER644" s="95"/>
      <c r="ES644" s="95"/>
      <c r="ET644" s="95"/>
      <c r="EU644" s="95"/>
      <c r="EV644" s="95"/>
      <c r="EW644" s="95"/>
      <c r="EX644" s="95"/>
      <c r="EY644" s="95"/>
      <c r="EZ644" s="95"/>
      <c r="FA644" s="95"/>
      <c r="FB644" s="95"/>
      <c r="FC644" s="95"/>
      <c r="FD644" s="95"/>
      <c r="FE644" s="95"/>
      <c r="FF644" s="95"/>
      <c r="FG644" s="95"/>
      <c r="FH644" s="95"/>
      <c r="FI644" s="95"/>
      <c r="FJ644" s="95"/>
      <c r="FK644" s="95"/>
      <c r="FL644" s="95"/>
      <c r="FM644" s="95"/>
      <c r="FN644" s="95"/>
      <c r="FO644" s="95"/>
      <c r="FP644" s="95"/>
      <c r="FQ644" s="95"/>
      <c r="FR644" s="95"/>
      <c r="FS644" s="95"/>
      <c r="FT644" s="95"/>
      <c r="FU644" s="95"/>
      <c r="FV644" s="95"/>
      <c r="FW644" s="95"/>
      <c r="FX644" s="95"/>
      <c r="FY644" s="95"/>
      <c r="FZ644" s="95"/>
      <c r="GA644" s="95"/>
      <c r="GB644" s="95"/>
      <c r="GC644" s="95"/>
      <c r="GD644" s="95"/>
      <c r="GE644" s="95"/>
      <c r="GF644" s="95"/>
      <c r="GG644" s="95"/>
      <c r="GH644" s="95"/>
      <c r="GI644" s="95"/>
      <c r="GJ644" s="95"/>
      <c r="GK644" s="95"/>
      <c r="GL644" s="95"/>
      <c r="GM644" s="95"/>
      <c r="GN644" s="95"/>
      <c r="GO644" s="95"/>
      <c r="GP644" s="95"/>
      <c r="GQ644" s="95"/>
      <c r="GR644" s="95"/>
      <c r="GS644" s="95"/>
      <c r="GT644" s="95"/>
      <c r="GU644" s="95"/>
      <c r="GV644" s="95"/>
      <c r="GW644" s="95"/>
      <c r="GX644" s="95"/>
      <c r="GY644" s="95"/>
      <c r="GZ644" s="95"/>
      <c r="HA644" s="95"/>
      <c r="HB644" s="95"/>
      <c r="HC644" s="95"/>
      <c r="HD644" s="95"/>
      <c r="HE644" s="95"/>
      <c r="HF644" s="95"/>
      <c r="HG644" s="95"/>
      <c r="HH644" s="95"/>
      <c r="HI644" s="95"/>
      <c r="HJ644" s="95"/>
      <c r="HK644" s="95"/>
      <c r="HL644" s="95"/>
      <c r="HM644" s="95"/>
      <c r="HN644" s="95"/>
      <c r="HO644" s="95"/>
      <c r="HP644" s="95"/>
      <c r="HQ644" s="95"/>
      <c r="HR644" s="95"/>
      <c r="HS644" s="95"/>
      <c r="HT644" s="95"/>
      <c r="HU644" s="95"/>
      <c r="HV644" s="95"/>
      <c r="HW644" s="95"/>
      <c r="HX644" s="95"/>
      <c r="HY644" s="95"/>
      <c r="HZ644" s="95"/>
    </row>
    <row r="645" spans="1:234" s="95" customFormat="1" ht="10.5" customHeight="1">
      <c r="A645" s="463" t="s">
        <v>59</v>
      </c>
      <c r="B645" s="465">
        <f>B643+1</f>
        <v>38937</v>
      </c>
      <c r="C645" s="293">
        <f>SUM(D645:J646)</f>
        <v>45</v>
      </c>
      <c r="D645" s="284">
        <v>45</v>
      </c>
      <c r="E645" s="80"/>
      <c r="F645" s="80"/>
      <c r="G645" s="80"/>
      <c r="H645" s="80"/>
      <c r="I645" s="80"/>
      <c r="J645" s="81"/>
      <c r="K645" s="28" t="s">
        <v>124</v>
      </c>
      <c r="L645" s="30">
        <v>8</v>
      </c>
      <c r="M645" s="82" t="s">
        <v>100</v>
      </c>
      <c r="N645" s="83">
        <v>10</v>
      </c>
      <c r="O645" s="211" t="s">
        <v>571</v>
      </c>
      <c r="P645" s="221"/>
      <c r="Q645" s="318">
        <f>SUM(R645:R646,T645:T646)+SUM(S645:S646)*1.5+SUM(U645:U646)/3+SUM(V645:V646)*0.6</f>
        <v>9</v>
      </c>
      <c r="R645" s="70"/>
      <c r="S645" s="70">
        <v>6</v>
      </c>
      <c r="T645" s="29"/>
      <c r="U645" s="29"/>
      <c r="V645" s="30"/>
      <c r="W645" s="28"/>
      <c r="X645" s="83"/>
      <c r="Y645" s="140"/>
      <c r="Z645" s="185"/>
      <c r="AA645" s="34"/>
      <c r="AB645" s="32">
        <v>45</v>
      </c>
      <c r="AC645" s="33"/>
      <c r="AD645" s="33"/>
      <c r="AE645" s="33"/>
      <c r="AF645" s="33"/>
      <c r="AG645" s="33"/>
      <c r="AH645" s="33"/>
      <c r="AI645" s="34"/>
      <c r="AJ645" s="30"/>
      <c r="AK645" s="140">
        <v>47</v>
      </c>
      <c r="AL645" s="185">
        <v>60</v>
      </c>
      <c r="AM645" s="33">
        <v>57</v>
      </c>
      <c r="AN645" s="33">
        <v>57</v>
      </c>
      <c r="AO645" s="34">
        <f>AN645-AK645</f>
        <v>10</v>
      </c>
      <c r="AP645" s="352"/>
      <c r="AQ645" s="491" t="s">
        <v>217</v>
      </c>
      <c r="AR645" s="59"/>
      <c r="AS645" s="59"/>
      <c r="AT645" s="59"/>
      <c r="AU645" s="59"/>
      <c r="AV645" s="59"/>
      <c r="AW645" s="59"/>
      <c r="AX645" s="59"/>
      <c r="AY645" s="59"/>
      <c r="AZ645" s="59"/>
      <c r="BA645" s="59"/>
      <c r="BB645" s="59"/>
      <c r="BC645" s="59"/>
      <c r="BD645" s="59"/>
      <c r="BE645" s="59"/>
      <c r="BF645" s="59"/>
      <c r="BG645" s="59"/>
      <c r="BH645" s="59"/>
      <c r="BI645" s="59"/>
      <c r="BJ645" s="59"/>
      <c r="BK645" s="59"/>
      <c r="BL645" s="59"/>
      <c r="BM645" s="59"/>
      <c r="BN645" s="59"/>
      <c r="BO645" s="59"/>
      <c r="BP645" s="59"/>
      <c r="BQ645" s="59"/>
      <c r="BR645" s="59"/>
      <c r="BS645" s="59"/>
      <c r="BT645" s="59"/>
      <c r="BU645" s="59"/>
      <c r="BV645" s="59"/>
      <c r="BW645" s="59"/>
      <c r="BX645" s="59"/>
      <c r="BY645" s="59"/>
      <c r="BZ645" s="59"/>
      <c r="CA645" s="59"/>
      <c r="CB645" s="59"/>
      <c r="CC645" s="59"/>
      <c r="CD645" s="59"/>
      <c r="CE645" s="59"/>
      <c r="CF645" s="59"/>
      <c r="CG645" s="59"/>
      <c r="CH645" s="59"/>
      <c r="CI645" s="59"/>
      <c r="CJ645" s="59"/>
      <c r="CK645" s="59"/>
      <c r="CL645" s="59"/>
      <c r="CM645" s="59"/>
      <c r="CN645" s="59"/>
      <c r="CO645" s="59"/>
      <c r="CP645" s="59"/>
      <c r="CQ645" s="59"/>
      <c r="CR645" s="59"/>
      <c r="CS645" s="59"/>
      <c r="CT645" s="59"/>
      <c r="CU645" s="59"/>
      <c r="CV645" s="59"/>
      <c r="CW645" s="59"/>
      <c r="CX645" s="59"/>
      <c r="CY645" s="59"/>
      <c r="CZ645" s="59"/>
      <c r="DA645" s="59"/>
      <c r="DB645" s="59"/>
      <c r="DC645" s="59"/>
      <c r="DD645" s="59"/>
      <c r="DE645" s="59"/>
      <c r="DF645" s="59"/>
      <c r="DG645" s="59"/>
      <c r="DH645" s="59"/>
      <c r="DI645" s="59"/>
      <c r="DJ645" s="59"/>
      <c r="DK645" s="59"/>
      <c r="DL645" s="59"/>
      <c r="DM645" s="59"/>
      <c r="DN645" s="59"/>
      <c r="DO645" s="59"/>
      <c r="DP645" s="59"/>
      <c r="DQ645" s="59"/>
      <c r="DR645" s="59"/>
      <c r="DS645" s="59"/>
      <c r="DT645" s="59"/>
      <c r="DU645" s="59"/>
      <c r="DV645" s="59"/>
      <c r="DW645" s="59"/>
      <c r="DX645" s="59"/>
      <c r="DY645" s="59"/>
      <c r="DZ645" s="59"/>
      <c r="EA645" s="59"/>
      <c r="EB645" s="59"/>
      <c r="EC645" s="59"/>
      <c r="ED645" s="59"/>
      <c r="EE645" s="59"/>
      <c r="EF645" s="59"/>
      <c r="EG645" s="59"/>
      <c r="EH645" s="59"/>
      <c r="EI645" s="59"/>
      <c r="EJ645" s="59"/>
      <c r="EK645" s="59"/>
      <c r="EL645" s="59"/>
      <c r="EM645" s="59"/>
      <c r="EN645" s="59"/>
      <c r="EO645" s="59"/>
      <c r="EP645" s="59"/>
      <c r="EQ645" s="59"/>
      <c r="ER645" s="59"/>
      <c r="ES645" s="59"/>
      <c r="ET645" s="59"/>
      <c r="EU645" s="59"/>
      <c r="EV645" s="59"/>
      <c r="EW645" s="59"/>
      <c r="EX645" s="59"/>
      <c r="EY645" s="59"/>
      <c r="EZ645" s="59"/>
      <c r="FA645" s="59"/>
      <c r="FB645" s="59"/>
      <c r="FC645" s="59"/>
      <c r="FD645" s="59"/>
      <c r="FE645" s="59"/>
      <c r="FF645" s="59"/>
      <c r="FG645" s="59"/>
      <c r="FH645" s="59"/>
      <c r="FI645" s="59"/>
      <c r="FJ645" s="59"/>
      <c r="FK645" s="59"/>
      <c r="FL645" s="59"/>
      <c r="FM645" s="59"/>
      <c r="FN645" s="59"/>
      <c r="FO645" s="59"/>
      <c r="FP645" s="59"/>
      <c r="FQ645" s="59"/>
      <c r="FR645" s="59"/>
      <c r="FS645" s="59"/>
      <c r="FT645" s="59"/>
      <c r="FU645" s="59"/>
      <c r="FV645" s="59"/>
      <c r="FW645" s="59"/>
      <c r="FX645" s="59"/>
      <c r="FY645" s="59"/>
      <c r="FZ645" s="59"/>
      <c r="GA645" s="59"/>
      <c r="GB645" s="59"/>
      <c r="GC645" s="59"/>
      <c r="GD645" s="59"/>
      <c r="GE645" s="59"/>
      <c r="GF645" s="59"/>
      <c r="GG645" s="59"/>
      <c r="GH645" s="59"/>
      <c r="GI645" s="59"/>
      <c r="GJ645" s="59"/>
      <c r="GK645" s="59"/>
      <c r="GL645" s="59"/>
      <c r="GM645" s="59"/>
      <c r="GN645" s="59"/>
      <c r="GO645" s="59"/>
      <c r="GP645" s="59"/>
      <c r="GQ645" s="59"/>
      <c r="GR645" s="59"/>
      <c r="GS645" s="59"/>
      <c r="GT645" s="59"/>
      <c r="GU645" s="59"/>
      <c r="GV645" s="59"/>
      <c r="GW645" s="59"/>
      <c r="GX645" s="59"/>
      <c r="GY645" s="59"/>
      <c r="GZ645" s="59"/>
      <c r="HA645" s="59"/>
      <c r="HB645" s="59"/>
      <c r="HC645" s="59"/>
      <c r="HD645" s="59"/>
      <c r="HE645" s="59"/>
      <c r="HF645" s="59"/>
      <c r="HG645" s="59"/>
      <c r="HH645" s="59"/>
      <c r="HI645" s="59"/>
      <c r="HJ645" s="59"/>
      <c r="HK645" s="59"/>
      <c r="HL645" s="59"/>
      <c r="HM645" s="59"/>
      <c r="HN645" s="59"/>
      <c r="HO645" s="59"/>
      <c r="HP645" s="59"/>
      <c r="HQ645" s="59"/>
      <c r="HR645" s="59"/>
      <c r="HS645" s="59"/>
      <c r="HT645" s="59"/>
      <c r="HU645" s="59"/>
      <c r="HV645" s="59"/>
      <c r="HW645" s="59"/>
      <c r="HX645" s="59"/>
      <c r="HY645" s="59"/>
      <c r="HZ645" s="59"/>
    </row>
    <row r="646" spans="1:234" ht="10.5" customHeight="1">
      <c r="A646" s="467"/>
      <c r="B646" s="468"/>
      <c r="C646" s="292"/>
      <c r="D646" s="283"/>
      <c r="E646" s="87"/>
      <c r="F646" s="87"/>
      <c r="G646" s="87"/>
      <c r="H646" s="87"/>
      <c r="I646" s="87"/>
      <c r="J646" s="88"/>
      <c r="K646" s="89"/>
      <c r="L646" s="90"/>
      <c r="M646" s="91"/>
      <c r="N646" s="92"/>
      <c r="O646" s="212"/>
      <c r="P646" s="222"/>
      <c r="Q646" s="319"/>
      <c r="R646" s="93"/>
      <c r="S646" s="93"/>
      <c r="T646" s="94"/>
      <c r="U646" s="94"/>
      <c r="V646" s="90"/>
      <c r="W646" s="89"/>
      <c r="X646" s="92"/>
      <c r="Y646" s="182"/>
      <c r="Z646" s="184"/>
      <c r="AA646" s="306"/>
      <c r="AB646" s="442"/>
      <c r="AC646" s="349"/>
      <c r="AD646" s="349"/>
      <c r="AE646" s="349"/>
      <c r="AF646" s="349"/>
      <c r="AG646" s="349"/>
      <c r="AH646" s="349"/>
      <c r="AI646" s="306"/>
      <c r="AJ646" s="90">
        <v>8</v>
      </c>
      <c r="AK646" s="182"/>
      <c r="AL646" s="184"/>
      <c r="AM646" s="349"/>
      <c r="AN646" s="349"/>
      <c r="AO646" s="306"/>
      <c r="AP646" s="350"/>
      <c r="AQ646" s="490"/>
      <c r="AR646" s="95"/>
      <c r="AS646" s="95"/>
      <c r="AT646" s="95"/>
      <c r="AU646" s="95"/>
      <c r="AV646" s="95"/>
      <c r="AW646" s="95"/>
      <c r="AX646" s="95"/>
      <c r="AY646" s="95"/>
      <c r="AZ646" s="95"/>
      <c r="BA646" s="95"/>
      <c r="BB646" s="95"/>
      <c r="BC646" s="95"/>
      <c r="BD646" s="95"/>
      <c r="BE646" s="95"/>
      <c r="BF646" s="95"/>
      <c r="BG646" s="95"/>
      <c r="BH646" s="95"/>
      <c r="BI646" s="95"/>
      <c r="BJ646" s="95"/>
      <c r="BK646" s="95"/>
      <c r="BL646" s="95"/>
      <c r="BM646" s="95"/>
      <c r="BN646" s="95"/>
      <c r="BO646" s="95"/>
      <c r="BP646" s="95"/>
      <c r="BQ646" s="95"/>
      <c r="BR646" s="95"/>
      <c r="BS646" s="95"/>
      <c r="BT646" s="95"/>
      <c r="BU646" s="95"/>
      <c r="BV646" s="95"/>
      <c r="BW646" s="95"/>
      <c r="BX646" s="95"/>
      <c r="BY646" s="95"/>
      <c r="BZ646" s="95"/>
      <c r="CA646" s="95"/>
      <c r="CB646" s="95"/>
      <c r="CC646" s="95"/>
      <c r="CD646" s="95"/>
      <c r="CE646" s="95"/>
      <c r="CF646" s="95"/>
      <c r="CG646" s="95"/>
      <c r="CH646" s="95"/>
      <c r="CI646" s="95"/>
      <c r="CJ646" s="95"/>
      <c r="CK646" s="95"/>
      <c r="CL646" s="95"/>
      <c r="CM646" s="95"/>
      <c r="CN646" s="95"/>
      <c r="CO646" s="95"/>
      <c r="CP646" s="95"/>
      <c r="CQ646" s="95"/>
      <c r="CR646" s="95"/>
      <c r="CS646" s="95"/>
      <c r="CT646" s="95"/>
      <c r="CU646" s="95"/>
      <c r="CV646" s="95"/>
      <c r="CW646" s="95"/>
      <c r="CX646" s="95"/>
      <c r="CY646" s="95"/>
      <c r="CZ646" s="95"/>
      <c r="DA646" s="95"/>
      <c r="DB646" s="95"/>
      <c r="DC646" s="95"/>
      <c r="DD646" s="95"/>
      <c r="DE646" s="95"/>
      <c r="DF646" s="95"/>
      <c r="DG646" s="95"/>
      <c r="DH646" s="95"/>
      <c r="DI646" s="95"/>
      <c r="DJ646" s="95"/>
      <c r="DK646" s="95"/>
      <c r="DL646" s="95"/>
      <c r="DM646" s="95"/>
      <c r="DN646" s="95"/>
      <c r="DO646" s="95"/>
      <c r="DP646" s="95"/>
      <c r="DQ646" s="95"/>
      <c r="DR646" s="95"/>
      <c r="DS646" s="95"/>
      <c r="DT646" s="95"/>
      <c r="DU646" s="95"/>
      <c r="DV646" s="95"/>
      <c r="DW646" s="95"/>
      <c r="DX646" s="95"/>
      <c r="DY646" s="95"/>
      <c r="DZ646" s="95"/>
      <c r="EA646" s="95"/>
      <c r="EB646" s="95"/>
      <c r="EC646" s="95"/>
      <c r="ED646" s="95"/>
      <c r="EE646" s="95"/>
      <c r="EF646" s="95"/>
      <c r="EG646" s="95"/>
      <c r="EH646" s="95"/>
      <c r="EI646" s="95"/>
      <c r="EJ646" s="95"/>
      <c r="EK646" s="95"/>
      <c r="EL646" s="95"/>
      <c r="EM646" s="95"/>
      <c r="EN646" s="95"/>
      <c r="EO646" s="95"/>
      <c r="EP646" s="95"/>
      <c r="EQ646" s="95"/>
      <c r="ER646" s="95"/>
      <c r="ES646" s="95"/>
      <c r="ET646" s="95"/>
      <c r="EU646" s="95"/>
      <c r="EV646" s="95"/>
      <c r="EW646" s="95"/>
      <c r="EX646" s="95"/>
      <c r="EY646" s="95"/>
      <c r="EZ646" s="95"/>
      <c r="FA646" s="95"/>
      <c r="FB646" s="95"/>
      <c r="FC646" s="95"/>
      <c r="FD646" s="95"/>
      <c r="FE646" s="95"/>
      <c r="FF646" s="95"/>
      <c r="FG646" s="95"/>
      <c r="FH646" s="95"/>
      <c r="FI646" s="95"/>
      <c r="FJ646" s="95"/>
      <c r="FK646" s="95"/>
      <c r="FL646" s="95"/>
      <c r="FM646" s="95"/>
      <c r="FN646" s="95"/>
      <c r="FO646" s="95"/>
      <c r="FP646" s="95"/>
      <c r="FQ646" s="95"/>
      <c r="FR646" s="95"/>
      <c r="FS646" s="95"/>
      <c r="FT646" s="95"/>
      <c r="FU646" s="95"/>
      <c r="FV646" s="95"/>
      <c r="FW646" s="95"/>
      <c r="FX646" s="95"/>
      <c r="FY646" s="95"/>
      <c r="FZ646" s="95"/>
      <c r="GA646" s="95"/>
      <c r="GB646" s="95"/>
      <c r="GC646" s="95"/>
      <c r="GD646" s="95"/>
      <c r="GE646" s="95"/>
      <c r="GF646" s="95"/>
      <c r="GG646" s="95"/>
      <c r="GH646" s="95"/>
      <c r="GI646" s="95"/>
      <c r="GJ646" s="95"/>
      <c r="GK646" s="95"/>
      <c r="GL646" s="95"/>
      <c r="GM646" s="95"/>
      <c r="GN646" s="95"/>
      <c r="GO646" s="95"/>
      <c r="GP646" s="95"/>
      <c r="GQ646" s="95"/>
      <c r="GR646" s="95"/>
      <c r="GS646" s="95"/>
      <c r="GT646" s="95"/>
      <c r="GU646" s="95"/>
      <c r="GV646" s="95"/>
      <c r="GW646" s="95"/>
      <c r="GX646" s="95"/>
      <c r="GY646" s="95"/>
      <c r="GZ646" s="95"/>
      <c r="HA646" s="95"/>
      <c r="HB646" s="95"/>
      <c r="HC646" s="95"/>
      <c r="HD646" s="95"/>
      <c r="HE646" s="95"/>
      <c r="HF646" s="95"/>
      <c r="HG646" s="95"/>
      <c r="HH646" s="95"/>
      <c r="HI646" s="95"/>
      <c r="HJ646" s="95"/>
      <c r="HK646" s="95"/>
      <c r="HL646" s="95"/>
      <c r="HM646" s="95"/>
      <c r="HN646" s="95"/>
      <c r="HO646" s="95"/>
      <c r="HP646" s="95"/>
      <c r="HQ646" s="95"/>
      <c r="HR646" s="95"/>
      <c r="HS646" s="95"/>
      <c r="HT646" s="95"/>
      <c r="HU646" s="95"/>
      <c r="HV646" s="95"/>
      <c r="HW646" s="95"/>
      <c r="HX646" s="95"/>
      <c r="HY646" s="95"/>
      <c r="HZ646" s="95"/>
    </row>
    <row r="647" spans="1:234" s="95" customFormat="1" ht="10.5" customHeight="1">
      <c r="A647" s="463" t="s">
        <v>60</v>
      </c>
      <c r="B647" s="465">
        <f>B645+1</f>
        <v>38938</v>
      </c>
      <c r="C647" s="293">
        <f>SUM(D647:J648)</f>
        <v>132</v>
      </c>
      <c r="D647" s="284">
        <v>20</v>
      </c>
      <c r="E647" s="80"/>
      <c r="F647" s="80"/>
      <c r="G647" s="80"/>
      <c r="H647" s="80">
        <v>5</v>
      </c>
      <c r="I647" s="80">
        <v>25</v>
      </c>
      <c r="J647" s="81"/>
      <c r="K647" s="28" t="s">
        <v>98</v>
      </c>
      <c r="L647" s="30">
        <v>9</v>
      </c>
      <c r="M647" s="82" t="s">
        <v>100</v>
      </c>
      <c r="N647" s="83">
        <v>10</v>
      </c>
      <c r="O647" s="211" t="s">
        <v>178</v>
      </c>
      <c r="P647" s="221"/>
      <c r="Q647" s="318">
        <f>SUM(R647:R648,T647:T648)+SUM(S647:S648)*1.5+SUM(U647:U648)/3+SUM(V647:V648)*0.6</f>
        <v>22</v>
      </c>
      <c r="R647" s="70"/>
      <c r="S647" s="70"/>
      <c r="T647" s="29">
        <v>6</v>
      </c>
      <c r="U647" s="29"/>
      <c r="V647" s="30"/>
      <c r="W647" s="28"/>
      <c r="X647" s="83"/>
      <c r="Y647" s="140"/>
      <c r="Z647" s="185"/>
      <c r="AA647" s="34"/>
      <c r="AB647" s="32">
        <v>50</v>
      </c>
      <c r="AC647" s="33"/>
      <c r="AD647" s="33"/>
      <c r="AE647" s="33"/>
      <c r="AF647" s="33"/>
      <c r="AG647" s="33"/>
      <c r="AH647" s="33"/>
      <c r="AI647" s="34"/>
      <c r="AJ647" s="30"/>
      <c r="AK647" s="140">
        <v>48</v>
      </c>
      <c r="AL647" s="185">
        <v>64</v>
      </c>
      <c r="AM647" s="33">
        <v>60</v>
      </c>
      <c r="AN647" s="33">
        <v>61</v>
      </c>
      <c r="AO647" s="34">
        <f>AN647-AK647</f>
        <v>13</v>
      </c>
      <c r="AP647" s="352"/>
      <c r="AQ647" s="491" t="s">
        <v>219</v>
      </c>
      <c r="AR647" s="59"/>
      <c r="AS647" s="59"/>
      <c r="AT647" s="59"/>
      <c r="AU647" s="59"/>
      <c r="AV647" s="59"/>
      <c r="AW647" s="59"/>
      <c r="AX647" s="59"/>
      <c r="AY647" s="59"/>
      <c r="AZ647" s="59"/>
      <c r="BA647" s="59"/>
      <c r="BB647" s="59"/>
      <c r="BC647" s="59"/>
      <c r="BD647" s="59"/>
      <c r="BE647" s="59"/>
      <c r="BF647" s="59"/>
      <c r="BG647" s="59"/>
      <c r="BH647" s="59"/>
      <c r="BI647" s="59"/>
      <c r="BJ647" s="59"/>
      <c r="BK647" s="59"/>
      <c r="BL647" s="59"/>
      <c r="BM647" s="59"/>
      <c r="BN647" s="59"/>
      <c r="BO647" s="59"/>
      <c r="BP647" s="59"/>
      <c r="BQ647" s="59"/>
      <c r="BR647" s="59"/>
      <c r="BS647" s="59"/>
      <c r="BT647" s="59"/>
      <c r="BU647" s="59"/>
      <c r="BV647" s="59"/>
      <c r="BW647" s="59"/>
      <c r="BX647" s="59"/>
      <c r="BY647" s="59"/>
      <c r="BZ647" s="59"/>
      <c r="CA647" s="59"/>
      <c r="CB647" s="59"/>
      <c r="CC647" s="59"/>
      <c r="CD647" s="59"/>
      <c r="CE647" s="59"/>
      <c r="CF647" s="59"/>
      <c r="CG647" s="59"/>
      <c r="CH647" s="59"/>
      <c r="CI647" s="59"/>
      <c r="CJ647" s="59"/>
      <c r="CK647" s="59"/>
      <c r="CL647" s="59"/>
      <c r="CM647" s="59"/>
      <c r="CN647" s="59"/>
      <c r="CO647" s="59"/>
      <c r="CP647" s="59"/>
      <c r="CQ647" s="59"/>
      <c r="CR647" s="59"/>
      <c r="CS647" s="59"/>
      <c r="CT647" s="59"/>
      <c r="CU647" s="59"/>
      <c r="CV647" s="59"/>
      <c r="CW647" s="59"/>
      <c r="CX647" s="59"/>
      <c r="CY647" s="59"/>
      <c r="CZ647" s="59"/>
      <c r="DA647" s="59"/>
      <c r="DB647" s="59"/>
      <c r="DC647" s="59"/>
      <c r="DD647" s="59"/>
      <c r="DE647" s="59"/>
      <c r="DF647" s="59"/>
      <c r="DG647" s="59"/>
      <c r="DH647" s="59"/>
      <c r="DI647" s="59"/>
      <c r="DJ647" s="59"/>
      <c r="DK647" s="59"/>
      <c r="DL647" s="59"/>
      <c r="DM647" s="59"/>
      <c r="DN647" s="59"/>
      <c r="DO647" s="59"/>
      <c r="DP647" s="59"/>
      <c r="DQ647" s="59"/>
      <c r="DR647" s="59"/>
      <c r="DS647" s="59"/>
      <c r="DT647" s="59"/>
      <c r="DU647" s="59"/>
      <c r="DV647" s="59"/>
      <c r="DW647" s="59"/>
      <c r="DX647" s="59"/>
      <c r="DY647" s="59"/>
      <c r="DZ647" s="59"/>
      <c r="EA647" s="59"/>
      <c r="EB647" s="59"/>
      <c r="EC647" s="59"/>
      <c r="ED647" s="59"/>
      <c r="EE647" s="59"/>
      <c r="EF647" s="59"/>
      <c r="EG647" s="59"/>
      <c r="EH647" s="59"/>
      <c r="EI647" s="59"/>
      <c r="EJ647" s="59"/>
      <c r="EK647" s="59"/>
      <c r="EL647" s="59"/>
      <c r="EM647" s="59"/>
      <c r="EN647" s="59"/>
      <c r="EO647" s="59"/>
      <c r="EP647" s="59"/>
      <c r="EQ647" s="59"/>
      <c r="ER647" s="59"/>
      <c r="ES647" s="59"/>
      <c r="ET647" s="59"/>
      <c r="EU647" s="59"/>
      <c r="EV647" s="59"/>
      <c r="EW647" s="59"/>
      <c r="EX647" s="59"/>
      <c r="EY647" s="59"/>
      <c r="EZ647" s="59"/>
      <c r="FA647" s="59"/>
      <c r="FB647" s="59"/>
      <c r="FC647" s="59"/>
      <c r="FD647" s="59"/>
      <c r="FE647" s="59"/>
      <c r="FF647" s="59"/>
      <c r="FG647" s="59"/>
      <c r="FH647" s="59"/>
      <c r="FI647" s="59"/>
      <c r="FJ647" s="59"/>
      <c r="FK647" s="59"/>
      <c r="FL647" s="59"/>
      <c r="FM647" s="59"/>
      <c r="FN647" s="59"/>
      <c r="FO647" s="59"/>
      <c r="FP647" s="59"/>
      <c r="FQ647" s="59"/>
      <c r="FR647" s="59"/>
      <c r="FS647" s="59"/>
      <c r="FT647" s="59"/>
      <c r="FU647" s="59"/>
      <c r="FV647" s="59"/>
      <c r="FW647" s="59"/>
      <c r="FX647" s="59"/>
      <c r="FY647" s="59"/>
      <c r="FZ647" s="59"/>
      <c r="GA647" s="59"/>
      <c r="GB647" s="59"/>
      <c r="GC647" s="59"/>
      <c r="GD647" s="59"/>
      <c r="GE647" s="59"/>
      <c r="GF647" s="59"/>
      <c r="GG647" s="59"/>
      <c r="GH647" s="59"/>
      <c r="GI647" s="59"/>
      <c r="GJ647" s="59"/>
      <c r="GK647" s="59"/>
      <c r="GL647" s="59"/>
      <c r="GM647" s="59"/>
      <c r="GN647" s="59"/>
      <c r="GO647" s="59"/>
      <c r="GP647" s="59"/>
      <c r="GQ647" s="59"/>
      <c r="GR647" s="59"/>
      <c r="GS647" s="59"/>
      <c r="GT647" s="59"/>
      <c r="GU647" s="59"/>
      <c r="GV647" s="59"/>
      <c r="GW647" s="59"/>
      <c r="GX647" s="59"/>
      <c r="GY647" s="59"/>
      <c r="GZ647" s="59"/>
      <c r="HA647" s="59"/>
      <c r="HB647" s="59"/>
      <c r="HC647" s="59"/>
      <c r="HD647" s="59"/>
      <c r="HE647" s="59"/>
      <c r="HF647" s="59"/>
      <c r="HG647" s="59"/>
      <c r="HH647" s="59"/>
      <c r="HI647" s="59"/>
      <c r="HJ647" s="59"/>
      <c r="HK647" s="59"/>
      <c r="HL647" s="59"/>
      <c r="HM647" s="59"/>
      <c r="HN647" s="59"/>
      <c r="HO647" s="59"/>
      <c r="HP647" s="59"/>
      <c r="HQ647" s="59"/>
      <c r="HR647" s="59"/>
      <c r="HS647" s="59"/>
      <c r="HT647" s="59"/>
      <c r="HU647" s="59"/>
      <c r="HV647" s="59"/>
      <c r="HW647" s="59"/>
      <c r="HX647" s="59"/>
      <c r="HY647" s="59"/>
      <c r="HZ647" s="59"/>
    </row>
    <row r="648" spans="1:234" ht="10.5" customHeight="1">
      <c r="A648" s="467"/>
      <c r="B648" s="468"/>
      <c r="C648" s="294"/>
      <c r="D648" s="283">
        <v>60</v>
      </c>
      <c r="E648" s="87">
        <v>6</v>
      </c>
      <c r="F648" s="87">
        <v>13</v>
      </c>
      <c r="G648" s="87">
        <v>3</v>
      </c>
      <c r="H648" s="87"/>
      <c r="I648" s="87"/>
      <c r="J648" s="88"/>
      <c r="K648" s="89" t="s">
        <v>98</v>
      </c>
      <c r="L648" s="90">
        <v>9</v>
      </c>
      <c r="M648" s="91" t="s">
        <v>97</v>
      </c>
      <c r="N648" s="92">
        <v>16</v>
      </c>
      <c r="O648" s="212" t="s">
        <v>220</v>
      </c>
      <c r="P648" s="222"/>
      <c r="Q648" s="319"/>
      <c r="R648" s="93"/>
      <c r="S648" s="93"/>
      <c r="T648" s="94">
        <v>16</v>
      </c>
      <c r="U648" s="94"/>
      <c r="V648" s="90"/>
      <c r="W648" s="89"/>
      <c r="X648" s="92">
        <v>176</v>
      </c>
      <c r="Y648" s="182"/>
      <c r="Z648" s="184"/>
      <c r="AA648" s="306"/>
      <c r="AB648" s="442">
        <v>82</v>
      </c>
      <c r="AC648" s="349"/>
      <c r="AD648" s="349"/>
      <c r="AE648" s="349"/>
      <c r="AF648" s="349"/>
      <c r="AG648" s="349"/>
      <c r="AH648" s="349"/>
      <c r="AI648" s="306"/>
      <c r="AJ648" s="90">
        <v>8</v>
      </c>
      <c r="AK648" s="182"/>
      <c r="AL648" s="184"/>
      <c r="AM648" s="349"/>
      <c r="AN648" s="349"/>
      <c r="AO648" s="306"/>
      <c r="AP648" s="350"/>
      <c r="AQ648" s="490"/>
      <c r="AR648" s="95"/>
      <c r="AS648" s="95"/>
      <c r="AT648" s="95"/>
      <c r="AU648" s="95"/>
      <c r="AV648" s="95"/>
      <c r="AW648" s="95"/>
      <c r="AX648" s="95"/>
      <c r="AY648" s="95"/>
      <c r="AZ648" s="95"/>
      <c r="BA648" s="95"/>
      <c r="BB648" s="95"/>
      <c r="BC648" s="95"/>
      <c r="BD648" s="95"/>
      <c r="BE648" s="95"/>
      <c r="BF648" s="95"/>
      <c r="BG648" s="95"/>
      <c r="BH648" s="95"/>
      <c r="BI648" s="95"/>
      <c r="BJ648" s="95"/>
      <c r="BK648" s="95"/>
      <c r="BL648" s="95"/>
      <c r="BM648" s="95"/>
      <c r="BN648" s="95"/>
      <c r="BO648" s="95"/>
      <c r="BP648" s="95"/>
      <c r="BQ648" s="95"/>
      <c r="BR648" s="95"/>
      <c r="BS648" s="95"/>
      <c r="BT648" s="95"/>
      <c r="BU648" s="95"/>
      <c r="BV648" s="95"/>
      <c r="BW648" s="95"/>
      <c r="BX648" s="95"/>
      <c r="BY648" s="95"/>
      <c r="BZ648" s="95"/>
      <c r="CA648" s="95"/>
      <c r="CB648" s="95"/>
      <c r="CC648" s="95"/>
      <c r="CD648" s="95"/>
      <c r="CE648" s="95"/>
      <c r="CF648" s="95"/>
      <c r="CG648" s="95"/>
      <c r="CH648" s="95"/>
      <c r="CI648" s="95"/>
      <c r="CJ648" s="95"/>
      <c r="CK648" s="95"/>
      <c r="CL648" s="95"/>
      <c r="CM648" s="95"/>
      <c r="CN648" s="95"/>
      <c r="CO648" s="95"/>
      <c r="CP648" s="95"/>
      <c r="CQ648" s="95"/>
      <c r="CR648" s="95"/>
      <c r="CS648" s="95"/>
      <c r="CT648" s="95"/>
      <c r="CU648" s="95"/>
      <c r="CV648" s="95"/>
      <c r="CW648" s="95"/>
      <c r="CX648" s="95"/>
      <c r="CY648" s="95"/>
      <c r="CZ648" s="95"/>
      <c r="DA648" s="95"/>
      <c r="DB648" s="95"/>
      <c r="DC648" s="95"/>
      <c r="DD648" s="95"/>
      <c r="DE648" s="95"/>
      <c r="DF648" s="95"/>
      <c r="DG648" s="95"/>
      <c r="DH648" s="95"/>
      <c r="DI648" s="95"/>
      <c r="DJ648" s="95"/>
      <c r="DK648" s="95"/>
      <c r="DL648" s="95"/>
      <c r="DM648" s="95"/>
      <c r="DN648" s="95"/>
      <c r="DO648" s="95"/>
      <c r="DP648" s="95"/>
      <c r="DQ648" s="95"/>
      <c r="DR648" s="95"/>
      <c r="DS648" s="95"/>
      <c r="DT648" s="95"/>
      <c r="DU648" s="95"/>
      <c r="DV648" s="95"/>
      <c r="DW648" s="95"/>
      <c r="DX648" s="95"/>
      <c r="DY648" s="95"/>
      <c r="DZ648" s="95"/>
      <c r="EA648" s="95"/>
      <c r="EB648" s="95"/>
      <c r="EC648" s="95"/>
      <c r="ED648" s="95"/>
      <c r="EE648" s="95"/>
      <c r="EF648" s="95"/>
      <c r="EG648" s="95"/>
      <c r="EH648" s="95"/>
      <c r="EI648" s="95"/>
      <c r="EJ648" s="95"/>
      <c r="EK648" s="95"/>
      <c r="EL648" s="95"/>
      <c r="EM648" s="95"/>
      <c r="EN648" s="95"/>
      <c r="EO648" s="95"/>
      <c r="EP648" s="95"/>
      <c r="EQ648" s="95"/>
      <c r="ER648" s="95"/>
      <c r="ES648" s="95"/>
      <c r="ET648" s="95"/>
      <c r="EU648" s="95"/>
      <c r="EV648" s="95"/>
      <c r="EW648" s="95"/>
      <c r="EX648" s="95"/>
      <c r="EY648" s="95"/>
      <c r="EZ648" s="95"/>
      <c r="FA648" s="95"/>
      <c r="FB648" s="95"/>
      <c r="FC648" s="95"/>
      <c r="FD648" s="95"/>
      <c r="FE648" s="95"/>
      <c r="FF648" s="95"/>
      <c r="FG648" s="95"/>
      <c r="FH648" s="95"/>
      <c r="FI648" s="95"/>
      <c r="FJ648" s="95"/>
      <c r="FK648" s="95"/>
      <c r="FL648" s="95"/>
      <c r="FM648" s="95"/>
      <c r="FN648" s="95"/>
      <c r="FO648" s="95"/>
      <c r="FP648" s="95"/>
      <c r="FQ648" s="95"/>
      <c r="FR648" s="95"/>
      <c r="FS648" s="95"/>
      <c r="FT648" s="95"/>
      <c r="FU648" s="95"/>
      <c r="FV648" s="95"/>
      <c r="FW648" s="95"/>
      <c r="FX648" s="95"/>
      <c r="FY648" s="95"/>
      <c r="FZ648" s="95"/>
      <c r="GA648" s="95"/>
      <c r="GB648" s="95"/>
      <c r="GC648" s="95"/>
      <c r="GD648" s="95"/>
      <c r="GE648" s="95"/>
      <c r="GF648" s="95"/>
      <c r="GG648" s="95"/>
      <c r="GH648" s="95"/>
      <c r="GI648" s="95"/>
      <c r="GJ648" s="95"/>
      <c r="GK648" s="95"/>
      <c r="GL648" s="95"/>
      <c r="GM648" s="95"/>
      <c r="GN648" s="95"/>
      <c r="GO648" s="95"/>
      <c r="GP648" s="95"/>
      <c r="GQ648" s="95"/>
      <c r="GR648" s="95"/>
      <c r="GS648" s="95"/>
      <c r="GT648" s="95"/>
      <c r="GU648" s="95"/>
      <c r="GV648" s="95"/>
      <c r="GW648" s="95"/>
      <c r="GX648" s="95"/>
      <c r="GY648" s="95"/>
      <c r="GZ648" s="95"/>
      <c r="HA648" s="95"/>
      <c r="HB648" s="95"/>
      <c r="HC648" s="95"/>
      <c r="HD648" s="95"/>
      <c r="HE648" s="95"/>
      <c r="HF648" s="95"/>
      <c r="HG648" s="95"/>
      <c r="HH648" s="95"/>
      <c r="HI648" s="95"/>
      <c r="HJ648" s="95"/>
      <c r="HK648" s="95"/>
      <c r="HL648" s="95"/>
      <c r="HM648" s="95"/>
      <c r="HN648" s="95"/>
      <c r="HO648" s="95"/>
      <c r="HP648" s="95"/>
      <c r="HQ648" s="95"/>
      <c r="HR648" s="95"/>
      <c r="HS648" s="95"/>
      <c r="HT648" s="95"/>
      <c r="HU648" s="95"/>
      <c r="HV648" s="95"/>
      <c r="HW648" s="95"/>
      <c r="HX648" s="95"/>
      <c r="HY648" s="95"/>
      <c r="HZ648" s="95"/>
    </row>
    <row r="649" spans="1:234" s="95" customFormat="1" ht="10.5" customHeight="1">
      <c r="A649" s="463" t="s">
        <v>61</v>
      </c>
      <c r="B649" s="465">
        <f>B647+1</f>
        <v>38939</v>
      </c>
      <c r="C649" s="293">
        <f>SUM(D649:J650)</f>
        <v>22</v>
      </c>
      <c r="D649" s="285"/>
      <c r="E649" s="96"/>
      <c r="F649" s="80"/>
      <c r="G649" s="80"/>
      <c r="H649" s="80"/>
      <c r="I649" s="96"/>
      <c r="J649" s="81"/>
      <c r="K649" s="28"/>
      <c r="L649" s="99"/>
      <c r="M649" s="82"/>
      <c r="N649" s="83"/>
      <c r="O649" s="213"/>
      <c r="P649" s="221"/>
      <c r="Q649" s="318">
        <f>SUM(R649:R650,T649:T650)+SUM(S649:S650)*1.5+SUM(U649:U650)/3+SUM(V649:V650)*0.6</f>
        <v>4</v>
      </c>
      <c r="R649" s="70"/>
      <c r="S649" s="70"/>
      <c r="T649" s="29"/>
      <c r="U649" s="29"/>
      <c r="V649" s="30"/>
      <c r="W649" s="28"/>
      <c r="X649" s="83"/>
      <c r="Y649" s="140"/>
      <c r="Z649" s="185"/>
      <c r="AA649" s="34"/>
      <c r="AB649" s="32"/>
      <c r="AC649" s="33"/>
      <c r="AD649" s="33"/>
      <c r="AE649" s="33"/>
      <c r="AF649" s="33"/>
      <c r="AG649" s="33"/>
      <c r="AH649" s="33"/>
      <c r="AI649" s="34"/>
      <c r="AJ649" s="30"/>
      <c r="AK649" s="180">
        <v>47</v>
      </c>
      <c r="AL649" s="185">
        <v>69</v>
      </c>
      <c r="AM649" s="33">
        <v>73</v>
      </c>
      <c r="AN649" s="33">
        <v>68</v>
      </c>
      <c r="AO649" s="34">
        <f>AN649-AK649</f>
        <v>21</v>
      </c>
      <c r="AP649" s="352"/>
      <c r="AQ649" s="491" t="s">
        <v>518</v>
      </c>
      <c r="AR649" s="59"/>
      <c r="AS649" s="59"/>
      <c r="AT649" s="59"/>
      <c r="AU649" s="59"/>
      <c r="AV649" s="59"/>
      <c r="AW649" s="59"/>
      <c r="AX649" s="59"/>
      <c r="AY649" s="59"/>
      <c r="AZ649" s="59"/>
      <c r="BA649" s="59"/>
      <c r="BB649" s="59"/>
      <c r="BC649" s="59"/>
      <c r="BD649" s="59"/>
      <c r="BE649" s="59"/>
      <c r="BF649" s="59"/>
      <c r="BG649" s="59"/>
      <c r="BH649" s="59"/>
      <c r="BI649" s="59"/>
      <c r="BJ649" s="59"/>
      <c r="BK649" s="59"/>
      <c r="BL649" s="59"/>
      <c r="BM649" s="59"/>
      <c r="BN649" s="59"/>
      <c r="BO649" s="59"/>
      <c r="BP649" s="59"/>
      <c r="BQ649" s="59"/>
      <c r="BR649" s="59"/>
      <c r="BS649" s="59"/>
      <c r="BT649" s="59"/>
      <c r="BU649" s="59"/>
      <c r="BV649" s="59"/>
      <c r="BW649" s="59"/>
      <c r="BX649" s="59"/>
      <c r="BY649" s="59"/>
      <c r="BZ649" s="59"/>
      <c r="CA649" s="59"/>
      <c r="CB649" s="59"/>
      <c r="CC649" s="59"/>
      <c r="CD649" s="59"/>
      <c r="CE649" s="59"/>
      <c r="CF649" s="59"/>
      <c r="CG649" s="59"/>
      <c r="CH649" s="59"/>
      <c r="CI649" s="59"/>
      <c r="CJ649" s="59"/>
      <c r="CK649" s="59"/>
      <c r="CL649" s="59"/>
      <c r="CM649" s="59"/>
      <c r="CN649" s="59"/>
      <c r="CO649" s="59"/>
      <c r="CP649" s="59"/>
      <c r="CQ649" s="59"/>
      <c r="CR649" s="59"/>
      <c r="CS649" s="59"/>
      <c r="CT649" s="59"/>
      <c r="CU649" s="59"/>
      <c r="CV649" s="59"/>
      <c r="CW649" s="59"/>
      <c r="CX649" s="59"/>
      <c r="CY649" s="59"/>
      <c r="CZ649" s="59"/>
      <c r="DA649" s="59"/>
      <c r="DB649" s="59"/>
      <c r="DC649" s="59"/>
      <c r="DD649" s="59"/>
      <c r="DE649" s="59"/>
      <c r="DF649" s="59"/>
      <c r="DG649" s="59"/>
      <c r="DH649" s="59"/>
      <c r="DI649" s="59"/>
      <c r="DJ649" s="59"/>
      <c r="DK649" s="59"/>
      <c r="DL649" s="59"/>
      <c r="DM649" s="59"/>
      <c r="DN649" s="59"/>
      <c r="DO649" s="59"/>
      <c r="DP649" s="59"/>
      <c r="DQ649" s="59"/>
      <c r="DR649" s="59"/>
      <c r="DS649" s="59"/>
      <c r="DT649" s="59"/>
      <c r="DU649" s="59"/>
      <c r="DV649" s="59"/>
      <c r="DW649" s="59"/>
      <c r="DX649" s="59"/>
      <c r="DY649" s="59"/>
      <c r="DZ649" s="59"/>
      <c r="EA649" s="59"/>
      <c r="EB649" s="59"/>
      <c r="EC649" s="59"/>
      <c r="ED649" s="59"/>
      <c r="EE649" s="59"/>
      <c r="EF649" s="59"/>
      <c r="EG649" s="59"/>
      <c r="EH649" s="59"/>
      <c r="EI649" s="59"/>
      <c r="EJ649" s="59"/>
      <c r="EK649" s="59"/>
      <c r="EL649" s="59"/>
      <c r="EM649" s="59"/>
      <c r="EN649" s="59"/>
      <c r="EO649" s="59"/>
      <c r="EP649" s="59"/>
      <c r="EQ649" s="59"/>
      <c r="ER649" s="59"/>
      <c r="ES649" s="59"/>
      <c r="ET649" s="59"/>
      <c r="EU649" s="59"/>
      <c r="EV649" s="59"/>
      <c r="EW649" s="59"/>
      <c r="EX649" s="59"/>
      <c r="EY649" s="59"/>
      <c r="EZ649" s="59"/>
      <c r="FA649" s="59"/>
      <c r="FB649" s="59"/>
      <c r="FC649" s="59"/>
      <c r="FD649" s="59"/>
      <c r="FE649" s="59"/>
      <c r="FF649" s="59"/>
      <c r="FG649" s="59"/>
      <c r="FH649" s="59"/>
      <c r="FI649" s="59"/>
      <c r="FJ649" s="59"/>
      <c r="FK649" s="59"/>
      <c r="FL649" s="59"/>
      <c r="FM649" s="59"/>
      <c r="FN649" s="59"/>
      <c r="FO649" s="59"/>
      <c r="FP649" s="59"/>
      <c r="FQ649" s="59"/>
      <c r="FR649" s="59"/>
      <c r="FS649" s="59"/>
      <c r="FT649" s="59"/>
      <c r="FU649" s="59"/>
      <c r="FV649" s="59"/>
      <c r="FW649" s="59"/>
      <c r="FX649" s="59"/>
      <c r="FY649" s="59"/>
      <c r="FZ649" s="59"/>
      <c r="GA649" s="59"/>
      <c r="GB649" s="59"/>
      <c r="GC649" s="59"/>
      <c r="GD649" s="59"/>
      <c r="GE649" s="59"/>
      <c r="GF649" s="59"/>
      <c r="GG649" s="59"/>
      <c r="GH649" s="59"/>
      <c r="GI649" s="59"/>
      <c r="GJ649" s="59"/>
      <c r="GK649" s="59"/>
      <c r="GL649" s="59"/>
      <c r="GM649" s="59"/>
      <c r="GN649" s="59"/>
      <c r="GO649" s="59"/>
      <c r="GP649" s="59"/>
      <c r="GQ649" s="59"/>
      <c r="GR649" s="59"/>
      <c r="GS649" s="59"/>
      <c r="GT649" s="59"/>
      <c r="GU649" s="59"/>
      <c r="GV649" s="59"/>
      <c r="GW649" s="59"/>
      <c r="GX649" s="59"/>
      <c r="GY649" s="59"/>
      <c r="GZ649" s="59"/>
      <c r="HA649" s="59"/>
      <c r="HB649" s="59"/>
      <c r="HC649" s="59"/>
      <c r="HD649" s="59"/>
      <c r="HE649" s="59"/>
      <c r="HF649" s="59"/>
      <c r="HG649" s="59"/>
      <c r="HH649" s="59"/>
      <c r="HI649" s="59"/>
      <c r="HJ649" s="59"/>
      <c r="HK649" s="59"/>
      <c r="HL649" s="59"/>
      <c r="HM649" s="59"/>
      <c r="HN649" s="59"/>
      <c r="HO649" s="59"/>
      <c r="HP649" s="59"/>
      <c r="HQ649" s="59"/>
      <c r="HR649" s="59"/>
      <c r="HS649" s="59"/>
      <c r="HT649" s="59"/>
      <c r="HU649" s="59"/>
      <c r="HV649" s="59"/>
      <c r="HW649" s="59"/>
      <c r="HX649" s="59"/>
      <c r="HY649" s="59"/>
      <c r="HZ649" s="59"/>
    </row>
    <row r="650" spans="1:234" ht="10.5" customHeight="1">
      <c r="A650" s="467"/>
      <c r="B650" s="468"/>
      <c r="C650" s="294"/>
      <c r="D650" s="286">
        <v>22</v>
      </c>
      <c r="E650" s="97"/>
      <c r="F650" s="87"/>
      <c r="G650" s="87"/>
      <c r="H650" s="87"/>
      <c r="I650" s="97"/>
      <c r="J650" s="88"/>
      <c r="K650" s="89" t="s">
        <v>31</v>
      </c>
      <c r="L650" s="101">
        <v>9</v>
      </c>
      <c r="M650" s="91" t="s">
        <v>97</v>
      </c>
      <c r="N650" s="92">
        <v>17</v>
      </c>
      <c r="O650" s="212" t="s">
        <v>207</v>
      </c>
      <c r="P650" s="222"/>
      <c r="Q650" s="319"/>
      <c r="R650" s="93"/>
      <c r="S650" s="93"/>
      <c r="T650" s="94">
        <v>4</v>
      </c>
      <c r="U650" s="94"/>
      <c r="V650" s="90"/>
      <c r="W650" s="89">
        <v>114</v>
      </c>
      <c r="X650" s="92"/>
      <c r="Y650" s="182"/>
      <c r="Z650" s="184"/>
      <c r="AA650" s="306"/>
      <c r="AB650" s="442">
        <v>22</v>
      </c>
      <c r="AC650" s="349"/>
      <c r="AD650" s="349"/>
      <c r="AE650" s="349"/>
      <c r="AF650" s="349"/>
      <c r="AG650" s="349"/>
      <c r="AH650" s="349"/>
      <c r="AI650" s="306"/>
      <c r="AJ650" s="90">
        <v>8</v>
      </c>
      <c r="AK650" s="182"/>
      <c r="AL650" s="184"/>
      <c r="AM650" s="349"/>
      <c r="AN650" s="349"/>
      <c r="AO650" s="306"/>
      <c r="AP650" s="350"/>
      <c r="AQ650" s="490"/>
      <c r="AR650" s="95"/>
      <c r="AS650" s="95"/>
      <c r="AT650" s="95"/>
      <c r="AU650" s="95"/>
      <c r="AV650" s="95"/>
      <c r="AW650" s="95"/>
      <c r="AX650" s="95"/>
      <c r="AY650" s="95"/>
      <c r="AZ650" s="95"/>
      <c r="BA650" s="95"/>
      <c r="BB650" s="95"/>
      <c r="BC650" s="95"/>
      <c r="BD650" s="95"/>
      <c r="BE650" s="95"/>
      <c r="BF650" s="95"/>
      <c r="BG650" s="95"/>
      <c r="BH650" s="95"/>
      <c r="BI650" s="95"/>
      <c r="BJ650" s="95"/>
      <c r="BK650" s="95"/>
      <c r="BL650" s="95"/>
      <c r="BM650" s="95"/>
      <c r="BN650" s="95"/>
      <c r="BO650" s="95"/>
      <c r="BP650" s="95"/>
      <c r="BQ650" s="95"/>
      <c r="BR650" s="95"/>
      <c r="BS650" s="95"/>
      <c r="BT650" s="95"/>
      <c r="BU650" s="95"/>
      <c r="BV650" s="95"/>
      <c r="BW650" s="95"/>
      <c r="BX650" s="95"/>
      <c r="BY650" s="95"/>
      <c r="BZ650" s="95"/>
      <c r="CA650" s="95"/>
      <c r="CB650" s="95"/>
      <c r="CC650" s="95"/>
      <c r="CD650" s="95"/>
      <c r="CE650" s="95"/>
      <c r="CF650" s="95"/>
      <c r="CG650" s="95"/>
      <c r="CH650" s="95"/>
      <c r="CI650" s="95"/>
      <c r="CJ650" s="95"/>
      <c r="CK650" s="95"/>
      <c r="CL650" s="95"/>
      <c r="CM650" s="95"/>
      <c r="CN650" s="95"/>
      <c r="CO650" s="95"/>
      <c r="CP650" s="95"/>
      <c r="CQ650" s="95"/>
      <c r="CR650" s="95"/>
      <c r="CS650" s="95"/>
      <c r="CT650" s="95"/>
      <c r="CU650" s="95"/>
      <c r="CV650" s="95"/>
      <c r="CW650" s="95"/>
      <c r="CX650" s="95"/>
      <c r="CY650" s="95"/>
      <c r="CZ650" s="95"/>
      <c r="DA650" s="95"/>
      <c r="DB650" s="95"/>
      <c r="DC650" s="95"/>
      <c r="DD650" s="95"/>
      <c r="DE650" s="95"/>
      <c r="DF650" s="95"/>
      <c r="DG650" s="95"/>
      <c r="DH650" s="95"/>
      <c r="DI650" s="95"/>
      <c r="DJ650" s="95"/>
      <c r="DK650" s="95"/>
      <c r="DL650" s="95"/>
      <c r="DM650" s="95"/>
      <c r="DN650" s="95"/>
      <c r="DO650" s="95"/>
      <c r="DP650" s="95"/>
      <c r="DQ650" s="95"/>
      <c r="DR650" s="95"/>
      <c r="DS650" s="95"/>
      <c r="DT650" s="95"/>
      <c r="DU650" s="95"/>
      <c r="DV650" s="95"/>
      <c r="DW650" s="95"/>
      <c r="DX650" s="95"/>
      <c r="DY650" s="95"/>
      <c r="DZ650" s="95"/>
      <c r="EA650" s="95"/>
      <c r="EB650" s="95"/>
      <c r="EC650" s="95"/>
      <c r="ED650" s="95"/>
      <c r="EE650" s="95"/>
      <c r="EF650" s="95"/>
      <c r="EG650" s="95"/>
      <c r="EH650" s="95"/>
      <c r="EI650" s="95"/>
      <c r="EJ650" s="95"/>
      <c r="EK650" s="95"/>
      <c r="EL650" s="95"/>
      <c r="EM650" s="95"/>
      <c r="EN650" s="95"/>
      <c r="EO650" s="95"/>
      <c r="EP650" s="95"/>
      <c r="EQ650" s="95"/>
      <c r="ER650" s="95"/>
      <c r="ES650" s="95"/>
      <c r="ET650" s="95"/>
      <c r="EU650" s="95"/>
      <c r="EV650" s="95"/>
      <c r="EW650" s="95"/>
      <c r="EX650" s="95"/>
      <c r="EY650" s="95"/>
      <c r="EZ650" s="95"/>
      <c r="FA650" s="95"/>
      <c r="FB650" s="95"/>
      <c r="FC650" s="95"/>
      <c r="FD650" s="95"/>
      <c r="FE650" s="95"/>
      <c r="FF650" s="95"/>
      <c r="FG650" s="95"/>
      <c r="FH650" s="95"/>
      <c r="FI650" s="95"/>
      <c r="FJ650" s="95"/>
      <c r="FK650" s="95"/>
      <c r="FL650" s="95"/>
      <c r="FM650" s="95"/>
      <c r="FN650" s="95"/>
      <c r="FO650" s="95"/>
      <c r="FP650" s="95"/>
      <c r="FQ650" s="95"/>
      <c r="FR650" s="95"/>
      <c r="FS650" s="95"/>
      <c r="FT650" s="95"/>
      <c r="FU650" s="95"/>
      <c r="FV650" s="95"/>
      <c r="FW650" s="95"/>
      <c r="FX650" s="95"/>
      <c r="FY650" s="95"/>
      <c r="FZ650" s="95"/>
      <c r="GA650" s="95"/>
      <c r="GB650" s="95"/>
      <c r="GC650" s="95"/>
      <c r="GD650" s="95"/>
      <c r="GE650" s="95"/>
      <c r="GF650" s="95"/>
      <c r="GG650" s="95"/>
      <c r="GH650" s="95"/>
      <c r="GI650" s="95"/>
      <c r="GJ650" s="95"/>
      <c r="GK650" s="95"/>
      <c r="GL650" s="95"/>
      <c r="GM650" s="95"/>
      <c r="GN650" s="95"/>
      <c r="GO650" s="95"/>
      <c r="GP650" s="95"/>
      <c r="GQ650" s="95"/>
      <c r="GR650" s="95"/>
      <c r="GS650" s="95"/>
      <c r="GT650" s="95"/>
      <c r="GU650" s="95"/>
      <c r="GV650" s="95"/>
      <c r="GW650" s="95"/>
      <c r="GX650" s="95"/>
      <c r="GY650" s="95"/>
      <c r="GZ650" s="95"/>
      <c r="HA650" s="95"/>
      <c r="HB650" s="95"/>
      <c r="HC650" s="95"/>
      <c r="HD650" s="95"/>
      <c r="HE650" s="95"/>
      <c r="HF650" s="95"/>
      <c r="HG650" s="95"/>
      <c r="HH650" s="95"/>
      <c r="HI650" s="95"/>
      <c r="HJ650" s="95"/>
      <c r="HK650" s="95"/>
      <c r="HL650" s="95"/>
      <c r="HM650" s="95"/>
      <c r="HN650" s="95"/>
      <c r="HO650" s="95"/>
      <c r="HP650" s="95"/>
      <c r="HQ650" s="95"/>
      <c r="HR650" s="95"/>
      <c r="HS650" s="95"/>
      <c r="HT650" s="95"/>
      <c r="HU650" s="95"/>
      <c r="HV650" s="95"/>
      <c r="HW650" s="95"/>
      <c r="HX650" s="95"/>
      <c r="HY650" s="95"/>
      <c r="HZ650" s="95"/>
    </row>
    <row r="651" spans="1:234" s="95" customFormat="1" ht="10.5" customHeight="1">
      <c r="A651" s="463" t="s">
        <v>62</v>
      </c>
      <c r="B651" s="465">
        <f>B649+1</f>
        <v>38940</v>
      </c>
      <c r="C651" s="293">
        <f>SUM(D651:J652)</f>
        <v>31</v>
      </c>
      <c r="D651" s="285">
        <v>31</v>
      </c>
      <c r="E651" s="96"/>
      <c r="F651" s="80"/>
      <c r="G651" s="80"/>
      <c r="H651" s="80"/>
      <c r="I651" s="80"/>
      <c r="J651" s="98"/>
      <c r="K651" s="28" t="s">
        <v>31</v>
      </c>
      <c r="L651" s="30">
        <v>9</v>
      </c>
      <c r="M651" s="82" t="s">
        <v>100</v>
      </c>
      <c r="N651" s="83">
        <v>11</v>
      </c>
      <c r="O651" s="211" t="s">
        <v>207</v>
      </c>
      <c r="P651" s="221"/>
      <c r="Q651" s="318">
        <f>SUM(R651:R652,T651:T652)+SUM(S651:S652)*1.5+SUM(U651:U652)/3+SUM(V651:V652)*0.6</f>
        <v>6</v>
      </c>
      <c r="R651" s="70"/>
      <c r="S651" s="70"/>
      <c r="T651" s="29">
        <v>6</v>
      </c>
      <c r="U651" s="29"/>
      <c r="V651" s="30"/>
      <c r="W651" s="28">
        <v>118</v>
      </c>
      <c r="X651" s="83"/>
      <c r="Y651" s="180"/>
      <c r="Z651" s="307"/>
      <c r="AA651" s="54"/>
      <c r="AB651" s="38">
        <v>31</v>
      </c>
      <c r="AC651" s="37"/>
      <c r="AD651" s="37"/>
      <c r="AE651" s="37"/>
      <c r="AF651" s="37"/>
      <c r="AG651" s="37"/>
      <c r="AH651" s="37"/>
      <c r="AI651" s="54"/>
      <c r="AJ651" s="30"/>
      <c r="AK651" s="180">
        <v>49</v>
      </c>
      <c r="AL651" s="185">
        <v>73</v>
      </c>
      <c r="AM651" s="33">
        <v>75</v>
      </c>
      <c r="AN651" s="33">
        <v>71</v>
      </c>
      <c r="AO651" s="34">
        <f>AN651-AK651</f>
        <v>22</v>
      </c>
      <c r="AP651" s="352"/>
      <c r="AQ651" s="491" t="s">
        <v>519</v>
      </c>
      <c r="AR651" s="59"/>
      <c r="AS651" s="59"/>
      <c r="AT651" s="59"/>
      <c r="AU651" s="59"/>
      <c r="AV651" s="59"/>
      <c r="AW651" s="59"/>
      <c r="AX651" s="59"/>
      <c r="AY651" s="59"/>
      <c r="AZ651" s="59"/>
      <c r="BA651" s="59"/>
      <c r="BB651" s="59"/>
      <c r="BC651" s="59"/>
      <c r="BD651" s="59"/>
      <c r="BE651" s="59"/>
      <c r="BF651" s="59"/>
      <c r="BG651" s="59"/>
      <c r="BH651" s="59"/>
      <c r="BI651" s="59"/>
      <c r="BJ651" s="59"/>
      <c r="BK651" s="59"/>
      <c r="BL651" s="59"/>
      <c r="BM651" s="59"/>
      <c r="BN651" s="59"/>
      <c r="BO651" s="59"/>
      <c r="BP651" s="59"/>
      <c r="BQ651" s="59"/>
      <c r="BR651" s="59"/>
      <c r="BS651" s="59"/>
      <c r="BT651" s="59"/>
      <c r="BU651" s="59"/>
      <c r="BV651" s="59"/>
      <c r="BW651" s="59"/>
      <c r="BX651" s="59"/>
      <c r="BY651" s="59"/>
      <c r="BZ651" s="59"/>
      <c r="CA651" s="59"/>
      <c r="CB651" s="59"/>
      <c r="CC651" s="59"/>
      <c r="CD651" s="59"/>
      <c r="CE651" s="59"/>
      <c r="CF651" s="59"/>
      <c r="CG651" s="59"/>
      <c r="CH651" s="59"/>
      <c r="CI651" s="59"/>
      <c r="CJ651" s="59"/>
      <c r="CK651" s="59"/>
      <c r="CL651" s="59"/>
      <c r="CM651" s="59"/>
      <c r="CN651" s="59"/>
      <c r="CO651" s="59"/>
      <c r="CP651" s="59"/>
      <c r="CQ651" s="59"/>
      <c r="CR651" s="59"/>
      <c r="CS651" s="59"/>
      <c r="CT651" s="59"/>
      <c r="CU651" s="59"/>
      <c r="CV651" s="59"/>
      <c r="CW651" s="59"/>
      <c r="CX651" s="59"/>
      <c r="CY651" s="59"/>
      <c r="CZ651" s="59"/>
      <c r="DA651" s="59"/>
      <c r="DB651" s="59"/>
      <c r="DC651" s="59"/>
      <c r="DD651" s="59"/>
      <c r="DE651" s="59"/>
      <c r="DF651" s="59"/>
      <c r="DG651" s="59"/>
      <c r="DH651" s="59"/>
      <c r="DI651" s="59"/>
      <c r="DJ651" s="59"/>
      <c r="DK651" s="59"/>
      <c r="DL651" s="59"/>
      <c r="DM651" s="59"/>
      <c r="DN651" s="59"/>
      <c r="DO651" s="59"/>
      <c r="DP651" s="59"/>
      <c r="DQ651" s="59"/>
      <c r="DR651" s="59"/>
      <c r="DS651" s="59"/>
      <c r="DT651" s="59"/>
      <c r="DU651" s="59"/>
      <c r="DV651" s="59"/>
      <c r="DW651" s="59"/>
      <c r="DX651" s="59"/>
      <c r="DY651" s="59"/>
      <c r="DZ651" s="59"/>
      <c r="EA651" s="59"/>
      <c r="EB651" s="59"/>
      <c r="EC651" s="59"/>
      <c r="ED651" s="59"/>
      <c r="EE651" s="59"/>
      <c r="EF651" s="59"/>
      <c r="EG651" s="59"/>
      <c r="EH651" s="59"/>
      <c r="EI651" s="59"/>
      <c r="EJ651" s="59"/>
      <c r="EK651" s="59"/>
      <c r="EL651" s="59"/>
      <c r="EM651" s="59"/>
      <c r="EN651" s="59"/>
      <c r="EO651" s="59"/>
      <c r="EP651" s="59"/>
      <c r="EQ651" s="59"/>
      <c r="ER651" s="59"/>
      <c r="ES651" s="59"/>
      <c r="ET651" s="59"/>
      <c r="EU651" s="59"/>
      <c r="EV651" s="59"/>
      <c r="EW651" s="59"/>
      <c r="EX651" s="59"/>
      <c r="EY651" s="59"/>
      <c r="EZ651" s="59"/>
      <c r="FA651" s="59"/>
      <c r="FB651" s="59"/>
      <c r="FC651" s="59"/>
      <c r="FD651" s="59"/>
      <c r="FE651" s="59"/>
      <c r="FF651" s="59"/>
      <c r="FG651" s="59"/>
      <c r="FH651" s="59"/>
      <c r="FI651" s="59"/>
      <c r="FJ651" s="59"/>
      <c r="FK651" s="59"/>
      <c r="FL651" s="59"/>
      <c r="FM651" s="59"/>
      <c r="FN651" s="59"/>
      <c r="FO651" s="59"/>
      <c r="FP651" s="59"/>
      <c r="FQ651" s="59"/>
      <c r="FR651" s="59"/>
      <c r="FS651" s="59"/>
      <c r="FT651" s="59"/>
      <c r="FU651" s="59"/>
      <c r="FV651" s="59"/>
      <c r="FW651" s="59"/>
      <c r="FX651" s="59"/>
      <c r="FY651" s="59"/>
      <c r="FZ651" s="59"/>
      <c r="GA651" s="59"/>
      <c r="GB651" s="59"/>
      <c r="GC651" s="59"/>
      <c r="GD651" s="59"/>
      <c r="GE651" s="59"/>
      <c r="GF651" s="59"/>
      <c r="GG651" s="59"/>
      <c r="GH651" s="59"/>
      <c r="GI651" s="59"/>
      <c r="GJ651" s="59"/>
      <c r="GK651" s="59"/>
      <c r="GL651" s="59"/>
      <c r="GM651" s="59"/>
      <c r="GN651" s="59"/>
      <c r="GO651" s="59"/>
      <c r="GP651" s="59"/>
      <c r="GQ651" s="59"/>
      <c r="GR651" s="59"/>
      <c r="GS651" s="59"/>
      <c r="GT651" s="59"/>
      <c r="GU651" s="59"/>
      <c r="GV651" s="59"/>
      <c r="GW651" s="59"/>
      <c r="GX651" s="59"/>
      <c r="GY651" s="59"/>
      <c r="GZ651" s="59"/>
      <c r="HA651" s="59"/>
      <c r="HB651" s="59"/>
      <c r="HC651" s="59"/>
      <c r="HD651" s="59"/>
      <c r="HE651" s="59"/>
      <c r="HF651" s="59"/>
      <c r="HG651" s="59"/>
      <c r="HH651" s="59"/>
      <c r="HI651" s="59"/>
      <c r="HJ651" s="59"/>
      <c r="HK651" s="59"/>
      <c r="HL651" s="59"/>
      <c r="HM651" s="59"/>
      <c r="HN651" s="59"/>
      <c r="HO651" s="59"/>
      <c r="HP651" s="59"/>
      <c r="HQ651" s="59"/>
      <c r="HR651" s="59"/>
      <c r="HS651" s="59"/>
      <c r="HT651" s="59"/>
      <c r="HU651" s="59"/>
      <c r="HV651" s="59"/>
      <c r="HW651" s="59"/>
      <c r="HX651" s="59"/>
      <c r="HY651" s="59"/>
      <c r="HZ651" s="59"/>
    </row>
    <row r="652" spans="1:234" ht="10.5" customHeight="1">
      <c r="A652" s="467"/>
      <c r="B652" s="468"/>
      <c r="C652" s="294"/>
      <c r="D652" s="286"/>
      <c r="E652" s="97"/>
      <c r="F652" s="87"/>
      <c r="G652" s="87"/>
      <c r="H652" s="87"/>
      <c r="I652" s="87"/>
      <c r="J652" s="100"/>
      <c r="K652" s="89"/>
      <c r="L652" s="90"/>
      <c r="M652" s="91"/>
      <c r="N652" s="92"/>
      <c r="O652" s="212"/>
      <c r="P652" s="222"/>
      <c r="Q652" s="319"/>
      <c r="R652" s="93"/>
      <c r="S652" s="93"/>
      <c r="T652" s="94"/>
      <c r="U652" s="94"/>
      <c r="V652" s="90"/>
      <c r="W652" s="89"/>
      <c r="X652" s="92"/>
      <c r="Y652" s="182"/>
      <c r="Z652" s="184"/>
      <c r="AA652" s="309"/>
      <c r="AB652" s="443"/>
      <c r="AC652" s="444"/>
      <c r="AD652" s="444"/>
      <c r="AE652" s="444"/>
      <c r="AF652" s="444"/>
      <c r="AG652" s="444"/>
      <c r="AH652" s="444"/>
      <c r="AI652" s="309"/>
      <c r="AJ652" s="90">
        <v>8</v>
      </c>
      <c r="AK652" s="182"/>
      <c r="AL652" s="184"/>
      <c r="AM652" s="349"/>
      <c r="AN652" s="349"/>
      <c r="AO652" s="306"/>
      <c r="AP652" s="350"/>
      <c r="AQ652" s="490"/>
      <c r="AR652" s="95"/>
      <c r="AS652" s="95"/>
      <c r="AT652" s="95"/>
      <c r="AU652" s="95"/>
      <c r="AV652" s="95"/>
      <c r="AW652" s="95"/>
      <c r="AX652" s="95"/>
      <c r="AY652" s="95"/>
      <c r="AZ652" s="95"/>
      <c r="BA652" s="95"/>
      <c r="BB652" s="95"/>
      <c r="BC652" s="95"/>
      <c r="BD652" s="95"/>
      <c r="BE652" s="95"/>
      <c r="BF652" s="95"/>
      <c r="BG652" s="95"/>
      <c r="BH652" s="95"/>
      <c r="BI652" s="95"/>
      <c r="BJ652" s="95"/>
      <c r="BK652" s="95"/>
      <c r="BL652" s="95"/>
      <c r="BM652" s="95"/>
      <c r="BN652" s="95"/>
      <c r="BO652" s="95"/>
      <c r="BP652" s="95"/>
      <c r="BQ652" s="95"/>
      <c r="BR652" s="95"/>
      <c r="BS652" s="95"/>
      <c r="BT652" s="95"/>
      <c r="BU652" s="95"/>
      <c r="BV652" s="95"/>
      <c r="BW652" s="95"/>
      <c r="BX652" s="95"/>
      <c r="BY652" s="95"/>
      <c r="BZ652" s="95"/>
      <c r="CA652" s="95"/>
      <c r="CB652" s="95"/>
      <c r="CC652" s="95"/>
      <c r="CD652" s="95"/>
      <c r="CE652" s="95"/>
      <c r="CF652" s="95"/>
      <c r="CG652" s="95"/>
      <c r="CH652" s="95"/>
      <c r="CI652" s="95"/>
      <c r="CJ652" s="95"/>
      <c r="CK652" s="95"/>
      <c r="CL652" s="95"/>
      <c r="CM652" s="95"/>
      <c r="CN652" s="95"/>
      <c r="CO652" s="95"/>
      <c r="CP652" s="95"/>
      <c r="CQ652" s="95"/>
      <c r="CR652" s="95"/>
      <c r="CS652" s="95"/>
      <c r="CT652" s="95"/>
      <c r="CU652" s="95"/>
      <c r="CV652" s="95"/>
      <c r="CW652" s="95"/>
      <c r="CX652" s="95"/>
      <c r="CY652" s="95"/>
      <c r="CZ652" s="95"/>
      <c r="DA652" s="95"/>
      <c r="DB652" s="95"/>
      <c r="DC652" s="95"/>
      <c r="DD652" s="95"/>
      <c r="DE652" s="95"/>
      <c r="DF652" s="95"/>
      <c r="DG652" s="95"/>
      <c r="DH652" s="95"/>
      <c r="DI652" s="95"/>
      <c r="DJ652" s="95"/>
      <c r="DK652" s="95"/>
      <c r="DL652" s="95"/>
      <c r="DM652" s="95"/>
      <c r="DN652" s="95"/>
      <c r="DO652" s="95"/>
      <c r="DP652" s="95"/>
      <c r="DQ652" s="95"/>
      <c r="DR652" s="95"/>
      <c r="DS652" s="95"/>
      <c r="DT652" s="95"/>
      <c r="DU652" s="95"/>
      <c r="DV652" s="95"/>
      <c r="DW652" s="95"/>
      <c r="DX652" s="95"/>
      <c r="DY652" s="95"/>
      <c r="DZ652" s="95"/>
      <c r="EA652" s="95"/>
      <c r="EB652" s="95"/>
      <c r="EC652" s="95"/>
      <c r="ED652" s="95"/>
      <c r="EE652" s="95"/>
      <c r="EF652" s="95"/>
      <c r="EG652" s="95"/>
      <c r="EH652" s="95"/>
      <c r="EI652" s="95"/>
      <c r="EJ652" s="95"/>
      <c r="EK652" s="95"/>
      <c r="EL652" s="95"/>
      <c r="EM652" s="95"/>
      <c r="EN652" s="95"/>
      <c r="EO652" s="95"/>
      <c r="EP652" s="95"/>
      <c r="EQ652" s="95"/>
      <c r="ER652" s="95"/>
      <c r="ES652" s="95"/>
      <c r="ET652" s="95"/>
      <c r="EU652" s="95"/>
      <c r="EV652" s="95"/>
      <c r="EW652" s="95"/>
      <c r="EX652" s="95"/>
      <c r="EY652" s="95"/>
      <c r="EZ652" s="95"/>
      <c r="FA652" s="95"/>
      <c r="FB652" s="95"/>
      <c r="FC652" s="95"/>
      <c r="FD652" s="95"/>
      <c r="FE652" s="95"/>
      <c r="FF652" s="95"/>
      <c r="FG652" s="95"/>
      <c r="FH652" s="95"/>
      <c r="FI652" s="95"/>
      <c r="FJ652" s="95"/>
      <c r="FK652" s="95"/>
      <c r="FL652" s="95"/>
      <c r="FM652" s="95"/>
      <c r="FN652" s="95"/>
      <c r="FO652" s="95"/>
      <c r="FP652" s="95"/>
      <c r="FQ652" s="95"/>
      <c r="FR652" s="95"/>
      <c r="FS652" s="95"/>
      <c r="FT652" s="95"/>
      <c r="FU652" s="95"/>
      <c r="FV652" s="95"/>
      <c r="FW652" s="95"/>
      <c r="FX652" s="95"/>
      <c r="FY652" s="95"/>
      <c r="FZ652" s="95"/>
      <c r="GA652" s="95"/>
      <c r="GB652" s="95"/>
      <c r="GC652" s="95"/>
      <c r="GD652" s="95"/>
      <c r="GE652" s="95"/>
      <c r="GF652" s="95"/>
      <c r="GG652" s="95"/>
      <c r="GH652" s="95"/>
      <c r="GI652" s="95"/>
      <c r="GJ652" s="95"/>
      <c r="GK652" s="95"/>
      <c r="GL652" s="95"/>
      <c r="GM652" s="95"/>
      <c r="GN652" s="95"/>
      <c r="GO652" s="95"/>
      <c r="GP652" s="95"/>
      <c r="GQ652" s="95"/>
      <c r="GR652" s="95"/>
      <c r="GS652" s="95"/>
      <c r="GT652" s="95"/>
      <c r="GU652" s="95"/>
      <c r="GV652" s="95"/>
      <c r="GW652" s="95"/>
      <c r="GX652" s="95"/>
      <c r="GY652" s="95"/>
      <c r="GZ652" s="95"/>
      <c r="HA652" s="95"/>
      <c r="HB652" s="95"/>
      <c r="HC652" s="95"/>
      <c r="HD652" s="95"/>
      <c r="HE652" s="95"/>
      <c r="HF652" s="95"/>
      <c r="HG652" s="95"/>
      <c r="HH652" s="95"/>
      <c r="HI652" s="95"/>
      <c r="HJ652" s="95"/>
      <c r="HK652" s="95"/>
      <c r="HL652" s="95"/>
      <c r="HM652" s="95"/>
      <c r="HN652" s="95"/>
      <c r="HO652" s="95"/>
      <c r="HP652" s="95"/>
      <c r="HQ652" s="95"/>
      <c r="HR652" s="95"/>
      <c r="HS652" s="95"/>
      <c r="HT652" s="95"/>
      <c r="HU652" s="95"/>
      <c r="HV652" s="95"/>
      <c r="HW652" s="95"/>
      <c r="HX652" s="95"/>
      <c r="HY652" s="95"/>
      <c r="HZ652" s="95"/>
    </row>
    <row r="653" spans="1:234" s="95" customFormat="1" ht="10.5" customHeight="1">
      <c r="A653" s="463" t="s">
        <v>63</v>
      </c>
      <c r="B653" s="465">
        <f>B651+1</f>
        <v>38941</v>
      </c>
      <c r="C653" s="293">
        <f>SUM(D653:J654)</f>
        <v>106</v>
      </c>
      <c r="D653" s="284">
        <v>30</v>
      </c>
      <c r="E653" s="80"/>
      <c r="F653" s="80">
        <v>36</v>
      </c>
      <c r="G653" s="80">
        <v>40</v>
      </c>
      <c r="H653" s="80"/>
      <c r="I653" s="80"/>
      <c r="J653" s="81"/>
      <c r="K653" s="28" t="s">
        <v>124</v>
      </c>
      <c r="L653" s="30">
        <v>8</v>
      </c>
      <c r="M653" s="82" t="s">
        <v>100</v>
      </c>
      <c r="N653" s="83">
        <v>11</v>
      </c>
      <c r="O653" s="211" t="s">
        <v>574</v>
      </c>
      <c r="P653" s="221"/>
      <c r="Q653" s="318">
        <f>SUM(R653:R654,T653:T654)+SUM(S653:S654)*1.5+SUM(U653:U654)/3+SUM(V653:V654)*0.6</f>
        <v>22.5</v>
      </c>
      <c r="R653" s="70"/>
      <c r="S653" s="70">
        <v>11</v>
      </c>
      <c r="T653" s="29">
        <v>6</v>
      </c>
      <c r="U653" s="29"/>
      <c r="V653" s="30"/>
      <c r="W653" s="28">
        <v>171</v>
      </c>
      <c r="X653" s="83"/>
      <c r="Y653" s="140"/>
      <c r="Z653" s="185">
        <v>10.3</v>
      </c>
      <c r="AA653" s="34"/>
      <c r="AB653" s="32">
        <v>30</v>
      </c>
      <c r="AC653" s="33">
        <v>76</v>
      </c>
      <c r="AD653" s="33"/>
      <c r="AE653" s="33"/>
      <c r="AF653" s="33"/>
      <c r="AG653" s="33"/>
      <c r="AH653" s="33"/>
      <c r="AI653" s="34"/>
      <c r="AJ653" s="30"/>
      <c r="AK653" s="140">
        <v>46</v>
      </c>
      <c r="AL653" s="185">
        <v>62</v>
      </c>
      <c r="AM653" s="33">
        <v>61</v>
      </c>
      <c r="AN653" s="33">
        <v>58</v>
      </c>
      <c r="AO653" s="34">
        <f>AN653-AK653</f>
        <v>12</v>
      </c>
      <c r="AP653" s="352"/>
      <c r="AQ653" s="491" t="s">
        <v>274</v>
      </c>
      <c r="AR653" s="59"/>
      <c r="AS653" s="59"/>
      <c r="AT653" s="59"/>
      <c r="AU653" s="59"/>
      <c r="AV653" s="59"/>
      <c r="AW653" s="59"/>
      <c r="AX653" s="59"/>
      <c r="AY653" s="59"/>
      <c r="AZ653" s="59"/>
      <c r="BA653" s="59"/>
      <c r="BB653" s="59"/>
      <c r="BC653" s="59"/>
      <c r="BD653" s="59"/>
      <c r="BE653" s="59"/>
      <c r="BF653" s="59"/>
      <c r="BG653" s="59"/>
      <c r="BH653" s="59"/>
      <c r="BI653" s="59"/>
      <c r="BJ653" s="59"/>
      <c r="BK653" s="59"/>
      <c r="BL653" s="59"/>
      <c r="BM653" s="59"/>
      <c r="BN653" s="59"/>
      <c r="BO653" s="59"/>
      <c r="BP653" s="59"/>
      <c r="BQ653" s="59"/>
      <c r="BR653" s="59"/>
      <c r="BS653" s="59"/>
      <c r="BT653" s="59"/>
      <c r="BU653" s="59"/>
      <c r="BV653" s="59"/>
      <c r="BW653" s="59"/>
      <c r="BX653" s="59"/>
      <c r="BY653" s="59"/>
      <c r="BZ653" s="59"/>
      <c r="CA653" s="59"/>
      <c r="CB653" s="59"/>
      <c r="CC653" s="59"/>
      <c r="CD653" s="59"/>
      <c r="CE653" s="59"/>
      <c r="CF653" s="59"/>
      <c r="CG653" s="59"/>
      <c r="CH653" s="59"/>
      <c r="CI653" s="59"/>
      <c r="CJ653" s="59"/>
      <c r="CK653" s="59"/>
      <c r="CL653" s="59"/>
      <c r="CM653" s="59"/>
      <c r="CN653" s="59"/>
      <c r="CO653" s="59"/>
      <c r="CP653" s="59"/>
      <c r="CQ653" s="59"/>
      <c r="CR653" s="59"/>
      <c r="CS653" s="59"/>
      <c r="CT653" s="59"/>
      <c r="CU653" s="59"/>
      <c r="CV653" s="59"/>
      <c r="CW653" s="59"/>
      <c r="CX653" s="59"/>
      <c r="CY653" s="59"/>
      <c r="CZ653" s="59"/>
      <c r="DA653" s="59"/>
      <c r="DB653" s="59"/>
      <c r="DC653" s="59"/>
      <c r="DD653" s="59"/>
      <c r="DE653" s="59"/>
      <c r="DF653" s="59"/>
      <c r="DG653" s="59"/>
      <c r="DH653" s="59"/>
      <c r="DI653" s="59"/>
      <c r="DJ653" s="59"/>
      <c r="DK653" s="59"/>
      <c r="DL653" s="59"/>
      <c r="DM653" s="59"/>
      <c r="DN653" s="59"/>
      <c r="DO653" s="59"/>
      <c r="DP653" s="59"/>
      <c r="DQ653" s="59"/>
      <c r="DR653" s="59"/>
      <c r="DS653" s="59"/>
      <c r="DT653" s="59"/>
      <c r="DU653" s="59"/>
      <c r="DV653" s="59"/>
      <c r="DW653" s="59"/>
      <c r="DX653" s="59"/>
      <c r="DY653" s="59"/>
      <c r="DZ653" s="59"/>
      <c r="EA653" s="59"/>
      <c r="EB653" s="59"/>
      <c r="EC653" s="59"/>
      <c r="ED653" s="59"/>
      <c r="EE653" s="59"/>
      <c r="EF653" s="59"/>
      <c r="EG653" s="59"/>
      <c r="EH653" s="59"/>
      <c r="EI653" s="59"/>
      <c r="EJ653" s="59"/>
      <c r="EK653" s="59"/>
      <c r="EL653" s="59"/>
      <c r="EM653" s="59"/>
      <c r="EN653" s="59"/>
      <c r="EO653" s="59"/>
      <c r="EP653" s="59"/>
      <c r="EQ653" s="59"/>
      <c r="ER653" s="59"/>
      <c r="ES653" s="59"/>
      <c r="ET653" s="59"/>
      <c r="EU653" s="59"/>
      <c r="EV653" s="59"/>
      <c r="EW653" s="59"/>
      <c r="EX653" s="59"/>
      <c r="EY653" s="59"/>
      <c r="EZ653" s="59"/>
      <c r="FA653" s="59"/>
      <c r="FB653" s="59"/>
      <c r="FC653" s="59"/>
      <c r="FD653" s="59"/>
      <c r="FE653" s="59"/>
      <c r="FF653" s="59"/>
      <c r="FG653" s="59"/>
      <c r="FH653" s="59"/>
      <c r="FI653" s="59"/>
      <c r="FJ653" s="59"/>
      <c r="FK653" s="59"/>
      <c r="FL653" s="59"/>
      <c r="FM653" s="59"/>
      <c r="FN653" s="59"/>
      <c r="FO653" s="59"/>
      <c r="FP653" s="59"/>
      <c r="FQ653" s="59"/>
      <c r="FR653" s="59"/>
      <c r="FS653" s="59"/>
      <c r="FT653" s="59"/>
      <c r="FU653" s="59"/>
      <c r="FV653" s="59"/>
      <c r="FW653" s="59"/>
      <c r="FX653" s="59"/>
      <c r="FY653" s="59"/>
      <c r="FZ653" s="59"/>
      <c r="GA653" s="59"/>
      <c r="GB653" s="59"/>
      <c r="GC653" s="59"/>
      <c r="GD653" s="59"/>
      <c r="GE653" s="59"/>
      <c r="GF653" s="59"/>
      <c r="GG653" s="59"/>
      <c r="GH653" s="59"/>
      <c r="GI653" s="59"/>
      <c r="GJ653" s="59"/>
      <c r="GK653" s="59"/>
      <c r="GL653" s="59"/>
      <c r="GM653" s="59"/>
      <c r="GN653" s="59"/>
      <c r="GO653" s="59"/>
      <c r="GP653" s="59"/>
      <c r="GQ653" s="59"/>
      <c r="GR653" s="59"/>
      <c r="GS653" s="59"/>
      <c r="GT653" s="59"/>
      <c r="GU653" s="59"/>
      <c r="GV653" s="59"/>
      <c r="GW653" s="59"/>
      <c r="GX653" s="59"/>
      <c r="GY653" s="59"/>
      <c r="GZ653" s="59"/>
      <c r="HA653" s="59"/>
      <c r="HB653" s="59"/>
      <c r="HC653" s="59"/>
      <c r="HD653" s="59"/>
      <c r="HE653" s="59"/>
      <c r="HF653" s="59"/>
      <c r="HG653" s="59"/>
      <c r="HH653" s="59"/>
      <c r="HI653" s="59"/>
      <c r="HJ653" s="59"/>
      <c r="HK653" s="59"/>
      <c r="HL653" s="59"/>
      <c r="HM653" s="59"/>
      <c r="HN653" s="59"/>
      <c r="HO653" s="59"/>
      <c r="HP653" s="59"/>
      <c r="HQ653" s="59"/>
      <c r="HR653" s="59"/>
      <c r="HS653" s="59"/>
      <c r="HT653" s="59"/>
      <c r="HU653" s="59"/>
      <c r="HV653" s="59"/>
      <c r="HW653" s="59"/>
      <c r="HX653" s="59"/>
      <c r="HY653" s="59"/>
      <c r="HZ653" s="59"/>
    </row>
    <row r="654" spans="1:234" ht="10.5" customHeight="1">
      <c r="A654" s="467"/>
      <c r="B654" s="468"/>
      <c r="C654" s="294"/>
      <c r="D654" s="283"/>
      <c r="E654" s="87"/>
      <c r="F654" s="87"/>
      <c r="G654" s="87"/>
      <c r="H654" s="87"/>
      <c r="I654" s="87"/>
      <c r="J654" s="88"/>
      <c r="K654" s="89"/>
      <c r="L654" s="90"/>
      <c r="M654" s="91"/>
      <c r="N654" s="92"/>
      <c r="O654" s="212"/>
      <c r="P654" s="222"/>
      <c r="Q654" s="319"/>
      <c r="R654" s="93"/>
      <c r="S654" s="93"/>
      <c r="T654" s="94"/>
      <c r="U654" s="94"/>
      <c r="V654" s="90"/>
      <c r="W654" s="89"/>
      <c r="X654" s="92"/>
      <c r="Y654" s="182"/>
      <c r="Z654" s="184"/>
      <c r="AA654" s="306"/>
      <c r="AB654" s="442"/>
      <c r="AC654" s="349"/>
      <c r="AD654" s="349"/>
      <c r="AE654" s="349"/>
      <c r="AF654" s="349"/>
      <c r="AG654" s="349"/>
      <c r="AH654" s="349"/>
      <c r="AI654" s="306"/>
      <c r="AJ654" s="90">
        <v>8</v>
      </c>
      <c r="AK654" s="183"/>
      <c r="AL654" s="184"/>
      <c r="AM654" s="349"/>
      <c r="AN654" s="349"/>
      <c r="AO654" s="306"/>
      <c r="AP654" s="350"/>
      <c r="AQ654" s="490"/>
      <c r="AR654" s="95"/>
      <c r="AS654" s="95"/>
      <c r="AT654" s="95"/>
      <c r="AU654" s="95"/>
      <c r="AV654" s="95"/>
      <c r="AW654" s="95"/>
      <c r="AX654" s="95"/>
      <c r="AY654" s="95"/>
      <c r="AZ654" s="95"/>
      <c r="BA654" s="95"/>
      <c r="BB654" s="95"/>
      <c r="BC654" s="95"/>
      <c r="BD654" s="95"/>
      <c r="BE654" s="95"/>
      <c r="BF654" s="95"/>
      <c r="BG654" s="95"/>
      <c r="BH654" s="95"/>
      <c r="BI654" s="95"/>
      <c r="BJ654" s="95"/>
      <c r="BK654" s="95"/>
      <c r="BL654" s="95"/>
      <c r="BM654" s="95"/>
      <c r="BN654" s="95"/>
      <c r="BO654" s="95"/>
      <c r="BP654" s="95"/>
      <c r="BQ654" s="95"/>
      <c r="BR654" s="95"/>
      <c r="BS654" s="95"/>
      <c r="BT654" s="95"/>
      <c r="BU654" s="95"/>
      <c r="BV654" s="95"/>
      <c r="BW654" s="95"/>
      <c r="BX654" s="95"/>
      <c r="BY654" s="95"/>
      <c r="BZ654" s="95"/>
      <c r="CA654" s="95"/>
      <c r="CB654" s="95"/>
      <c r="CC654" s="95"/>
      <c r="CD654" s="95"/>
      <c r="CE654" s="95"/>
      <c r="CF654" s="95"/>
      <c r="CG654" s="95"/>
      <c r="CH654" s="95"/>
      <c r="CI654" s="95"/>
      <c r="CJ654" s="95"/>
      <c r="CK654" s="95"/>
      <c r="CL654" s="95"/>
      <c r="CM654" s="95"/>
      <c r="CN654" s="95"/>
      <c r="CO654" s="95"/>
      <c r="CP654" s="95"/>
      <c r="CQ654" s="95"/>
      <c r="CR654" s="95"/>
      <c r="CS654" s="95"/>
      <c r="CT654" s="95"/>
      <c r="CU654" s="95"/>
      <c r="CV654" s="95"/>
      <c r="CW654" s="95"/>
      <c r="CX654" s="95"/>
      <c r="CY654" s="95"/>
      <c r="CZ654" s="95"/>
      <c r="DA654" s="95"/>
      <c r="DB654" s="95"/>
      <c r="DC654" s="95"/>
      <c r="DD654" s="95"/>
      <c r="DE654" s="95"/>
      <c r="DF654" s="95"/>
      <c r="DG654" s="95"/>
      <c r="DH654" s="95"/>
      <c r="DI654" s="95"/>
      <c r="DJ654" s="95"/>
      <c r="DK654" s="95"/>
      <c r="DL654" s="95"/>
      <c r="DM654" s="95"/>
      <c r="DN654" s="95"/>
      <c r="DO654" s="95"/>
      <c r="DP654" s="95"/>
      <c r="DQ654" s="95"/>
      <c r="DR654" s="95"/>
      <c r="DS654" s="95"/>
      <c r="DT654" s="95"/>
      <c r="DU654" s="95"/>
      <c r="DV654" s="95"/>
      <c r="DW654" s="95"/>
      <c r="DX654" s="95"/>
      <c r="DY654" s="95"/>
      <c r="DZ654" s="95"/>
      <c r="EA654" s="95"/>
      <c r="EB654" s="95"/>
      <c r="EC654" s="95"/>
      <c r="ED654" s="95"/>
      <c r="EE654" s="95"/>
      <c r="EF654" s="95"/>
      <c r="EG654" s="95"/>
      <c r="EH654" s="95"/>
      <c r="EI654" s="95"/>
      <c r="EJ654" s="95"/>
      <c r="EK654" s="95"/>
      <c r="EL654" s="95"/>
      <c r="EM654" s="95"/>
      <c r="EN654" s="95"/>
      <c r="EO654" s="95"/>
      <c r="EP654" s="95"/>
      <c r="EQ654" s="95"/>
      <c r="ER654" s="95"/>
      <c r="ES654" s="95"/>
      <c r="ET654" s="95"/>
      <c r="EU654" s="95"/>
      <c r="EV654" s="95"/>
      <c r="EW654" s="95"/>
      <c r="EX654" s="95"/>
      <c r="EY654" s="95"/>
      <c r="EZ654" s="95"/>
      <c r="FA654" s="95"/>
      <c r="FB654" s="95"/>
      <c r="FC654" s="95"/>
      <c r="FD654" s="95"/>
      <c r="FE654" s="95"/>
      <c r="FF654" s="95"/>
      <c r="FG654" s="95"/>
      <c r="FH654" s="95"/>
      <c r="FI654" s="95"/>
      <c r="FJ654" s="95"/>
      <c r="FK654" s="95"/>
      <c r="FL654" s="95"/>
      <c r="FM654" s="95"/>
      <c r="FN654" s="95"/>
      <c r="FO654" s="95"/>
      <c r="FP654" s="95"/>
      <c r="FQ654" s="95"/>
      <c r="FR654" s="95"/>
      <c r="FS654" s="95"/>
      <c r="FT654" s="95"/>
      <c r="FU654" s="95"/>
      <c r="FV654" s="95"/>
      <c r="FW654" s="95"/>
      <c r="FX654" s="95"/>
      <c r="FY654" s="95"/>
      <c r="FZ654" s="95"/>
      <c r="GA654" s="95"/>
      <c r="GB654" s="95"/>
      <c r="GC654" s="95"/>
      <c r="GD654" s="95"/>
      <c r="GE654" s="95"/>
      <c r="GF654" s="95"/>
      <c r="GG654" s="95"/>
      <c r="GH654" s="95"/>
      <c r="GI654" s="95"/>
      <c r="GJ654" s="95"/>
      <c r="GK654" s="95"/>
      <c r="GL654" s="95"/>
      <c r="GM654" s="95"/>
      <c r="GN654" s="95"/>
      <c r="GO654" s="95"/>
      <c r="GP654" s="95"/>
      <c r="GQ654" s="95"/>
      <c r="GR654" s="95"/>
      <c r="GS654" s="95"/>
      <c r="GT654" s="95"/>
      <c r="GU654" s="95"/>
      <c r="GV654" s="95"/>
      <c r="GW654" s="95"/>
      <c r="GX654" s="95"/>
      <c r="GY654" s="95"/>
      <c r="GZ654" s="95"/>
      <c r="HA654" s="95"/>
      <c r="HB654" s="95"/>
      <c r="HC654" s="95"/>
      <c r="HD654" s="95"/>
      <c r="HE654" s="95"/>
      <c r="HF654" s="95"/>
      <c r="HG654" s="95"/>
      <c r="HH654" s="95"/>
      <c r="HI654" s="95"/>
      <c r="HJ654" s="95"/>
      <c r="HK654" s="95"/>
      <c r="HL654" s="95"/>
      <c r="HM654" s="95"/>
      <c r="HN654" s="95"/>
      <c r="HO654" s="95"/>
      <c r="HP654" s="95"/>
      <c r="HQ654" s="95"/>
      <c r="HR654" s="95"/>
      <c r="HS654" s="95"/>
      <c r="HT654" s="95"/>
      <c r="HU654" s="95"/>
      <c r="HV654" s="95"/>
      <c r="HW654" s="95"/>
      <c r="HX654" s="95"/>
      <c r="HY654" s="95"/>
      <c r="HZ654" s="95"/>
    </row>
    <row r="655" spans="1:234" s="95" customFormat="1" ht="10.5" customHeight="1">
      <c r="A655" s="463" t="s">
        <v>64</v>
      </c>
      <c r="B655" s="465">
        <f>B653+1</f>
        <v>38942</v>
      </c>
      <c r="C655" s="293">
        <f>SUM(D655:J656)</f>
        <v>91</v>
      </c>
      <c r="D655" s="285">
        <v>91</v>
      </c>
      <c r="E655" s="96"/>
      <c r="F655" s="80"/>
      <c r="G655" s="80"/>
      <c r="H655" s="80"/>
      <c r="I655" s="80"/>
      <c r="J655" s="98"/>
      <c r="K655" s="28" t="s">
        <v>31</v>
      </c>
      <c r="L655" s="99">
        <v>9</v>
      </c>
      <c r="M655" s="82" t="s">
        <v>100</v>
      </c>
      <c r="N655" s="83">
        <v>11</v>
      </c>
      <c r="O655" s="213" t="s">
        <v>29</v>
      </c>
      <c r="P655" s="221"/>
      <c r="Q655" s="320">
        <f>SUM(R655:R656,T655:T656)+SUM(S655:S656)*1.5+SUM(U655:U656)/3+SUM(V655:V656)*0.6</f>
        <v>16</v>
      </c>
      <c r="R655" s="70"/>
      <c r="S655" s="70"/>
      <c r="T655" s="29">
        <v>16</v>
      </c>
      <c r="U655" s="29"/>
      <c r="V655" s="30"/>
      <c r="W655" s="28">
        <v>116</v>
      </c>
      <c r="X655" s="83">
        <v>151</v>
      </c>
      <c r="Y655" s="140"/>
      <c r="Z655" s="185"/>
      <c r="AA655" s="34"/>
      <c r="AB655" s="32">
        <v>91</v>
      </c>
      <c r="AC655" s="33"/>
      <c r="AD655" s="33"/>
      <c r="AE655" s="33"/>
      <c r="AF655" s="33"/>
      <c r="AG655" s="33"/>
      <c r="AH655" s="33"/>
      <c r="AI655" s="34"/>
      <c r="AJ655" s="30"/>
      <c r="AK655" s="140">
        <v>51</v>
      </c>
      <c r="AL655" s="185">
        <v>64</v>
      </c>
      <c r="AM655" s="33">
        <v>54</v>
      </c>
      <c r="AN655" s="351">
        <v>56</v>
      </c>
      <c r="AO655" s="34">
        <f>AN655-AK655</f>
        <v>5</v>
      </c>
      <c r="AP655" s="352"/>
      <c r="AQ655" s="491" t="s">
        <v>275</v>
      </c>
      <c r="AR655" s="59"/>
      <c r="AS655" s="59"/>
      <c r="AT655" s="59"/>
      <c r="AU655" s="59"/>
      <c r="AV655" s="59"/>
      <c r="AW655" s="59"/>
      <c r="AX655" s="59"/>
      <c r="AY655" s="59"/>
      <c r="AZ655" s="59"/>
      <c r="BA655" s="59"/>
      <c r="BB655" s="59"/>
      <c r="BC655" s="59"/>
      <c r="BD655" s="59"/>
      <c r="BE655" s="59"/>
      <c r="BF655" s="59"/>
      <c r="BG655" s="59"/>
      <c r="BH655" s="59"/>
      <c r="BI655" s="59"/>
      <c r="BJ655" s="59"/>
      <c r="BK655" s="59"/>
      <c r="BL655" s="59"/>
      <c r="BM655" s="59"/>
      <c r="BN655" s="59"/>
      <c r="BO655" s="59"/>
      <c r="BP655" s="59"/>
      <c r="BQ655" s="59"/>
      <c r="BR655" s="59"/>
      <c r="BS655" s="59"/>
      <c r="BT655" s="59"/>
      <c r="BU655" s="59"/>
      <c r="BV655" s="59"/>
      <c r="BW655" s="59"/>
      <c r="BX655" s="59"/>
      <c r="BY655" s="59"/>
      <c r="BZ655" s="59"/>
      <c r="CA655" s="59"/>
      <c r="CB655" s="59"/>
      <c r="CC655" s="59"/>
      <c r="CD655" s="59"/>
      <c r="CE655" s="59"/>
      <c r="CF655" s="59"/>
      <c r="CG655" s="59"/>
      <c r="CH655" s="59"/>
      <c r="CI655" s="59"/>
      <c r="CJ655" s="59"/>
      <c r="CK655" s="59"/>
      <c r="CL655" s="59"/>
      <c r="CM655" s="59"/>
      <c r="CN655" s="59"/>
      <c r="CO655" s="59"/>
      <c r="CP655" s="59"/>
      <c r="CQ655" s="59"/>
      <c r="CR655" s="59"/>
      <c r="CS655" s="59"/>
      <c r="CT655" s="59"/>
      <c r="CU655" s="59"/>
      <c r="CV655" s="59"/>
      <c r="CW655" s="59"/>
      <c r="CX655" s="59"/>
      <c r="CY655" s="59"/>
      <c r="CZ655" s="59"/>
      <c r="DA655" s="59"/>
      <c r="DB655" s="59"/>
      <c r="DC655" s="59"/>
      <c r="DD655" s="59"/>
      <c r="DE655" s="59"/>
      <c r="DF655" s="59"/>
      <c r="DG655" s="59"/>
      <c r="DH655" s="59"/>
      <c r="DI655" s="59"/>
      <c r="DJ655" s="59"/>
      <c r="DK655" s="59"/>
      <c r="DL655" s="59"/>
      <c r="DM655" s="59"/>
      <c r="DN655" s="59"/>
      <c r="DO655" s="59"/>
      <c r="DP655" s="59"/>
      <c r="DQ655" s="59"/>
      <c r="DR655" s="59"/>
      <c r="DS655" s="59"/>
      <c r="DT655" s="59"/>
      <c r="DU655" s="59"/>
      <c r="DV655" s="59"/>
      <c r="DW655" s="59"/>
      <c r="DX655" s="59"/>
      <c r="DY655" s="59"/>
      <c r="DZ655" s="59"/>
      <c r="EA655" s="59"/>
      <c r="EB655" s="59"/>
      <c r="EC655" s="59"/>
      <c r="ED655" s="59"/>
      <c r="EE655" s="59"/>
      <c r="EF655" s="59"/>
      <c r="EG655" s="59"/>
      <c r="EH655" s="59"/>
      <c r="EI655" s="59"/>
      <c r="EJ655" s="59"/>
      <c r="EK655" s="59"/>
      <c r="EL655" s="59"/>
      <c r="EM655" s="59"/>
      <c r="EN655" s="59"/>
      <c r="EO655" s="59"/>
      <c r="EP655" s="59"/>
      <c r="EQ655" s="59"/>
      <c r="ER655" s="59"/>
      <c r="ES655" s="59"/>
      <c r="ET655" s="59"/>
      <c r="EU655" s="59"/>
      <c r="EV655" s="59"/>
      <c r="EW655" s="59"/>
      <c r="EX655" s="59"/>
      <c r="EY655" s="59"/>
      <c r="EZ655" s="59"/>
      <c r="FA655" s="59"/>
      <c r="FB655" s="59"/>
      <c r="FC655" s="59"/>
      <c r="FD655" s="59"/>
      <c r="FE655" s="59"/>
      <c r="FF655" s="59"/>
      <c r="FG655" s="59"/>
      <c r="FH655" s="59"/>
      <c r="FI655" s="59"/>
      <c r="FJ655" s="59"/>
      <c r="FK655" s="59"/>
      <c r="FL655" s="59"/>
      <c r="FM655" s="59"/>
      <c r="FN655" s="59"/>
      <c r="FO655" s="59"/>
      <c r="FP655" s="59"/>
      <c r="FQ655" s="59"/>
      <c r="FR655" s="59"/>
      <c r="FS655" s="59"/>
      <c r="FT655" s="59"/>
      <c r="FU655" s="59"/>
      <c r="FV655" s="59"/>
      <c r="FW655" s="59"/>
      <c r="FX655" s="59"/>
      <c r="FY655" s="59"/>
      <c r="FZ655" s="59"/>
      <c r="GA655" s="59"/>
      <c r="GB655" s="59"/>
      <c r="GC655" s="59"/>
      <c r="GD655" s="59"/>
      <c r="GE655" s="59"/>
      <c r="GF655" s="59"/>
      <c r="GG655" s="59"/>
      <c r="GH655" s="59"/>
      <c r="GI655" s="59"/>
      <c r="GJ655" s="59"/>
      <c r="GK655" s="59"/>
      <c r="GL655" s="59"/>
      <c r="GM655" s="59"/>
      <c r="GN655" s="59"/>
      <c r="GO655" s="59"/>
      <c r="GP655" s="59"/>
      <c r="GQ655" s="59"/>
      <c r="GR655" s="59"/>
      <c r="GS655" s="59"/>
      <c r="GT655" s="59"/>
      <c r="GU655" s="59"/>
      <c r="GV655" s="59"/>
      <c r="GW655" s="59"/>
      <c r="GX655" s="59"/>
      <c r="GY655" s="59"/>
      <c r="GZ655" s="59"/>
      <c r="HA655" s="59"/>
      <c r="HB655" s="59"/>
      <c r="HC655" s="59"/>
      <c r="HD655" s="59"/>
      <c r="HE655" s="59"/>
      <c r="HF655" s="59"/>
      <c r="HG655" s="59"/>
      <c r="HH655" s="59"/>
      <c r="HI655" s="59"/>
      <c r="HJ655" s="59"/>
      <c r="HK655" s="59"/>
      <c r="HL655" s="59"/>
      <c r="HM655" s="59"/>
      <c r="HN655" s="59"/>
      <c r="HO655" s="59"/>
      <c r="HP655" s="59"/>
      <c r="HQ655" s="59"/>
      <c r="HR655" s="59"/>
      <c r="HS655" s="59"/>
      <c r="HT655" s="59"/>
      <c r="HU655" s="59"/>
      <c r="HV655" s="59"/>
      <c r="HW655" s="59"/>
      <c r="HX655" s="59"/>
      <c r="HY655" s="59"/>
      <c r="HZ655" s="59"/>
    </row>
    <row r="656" spans="1:43" ht="10.5" customHeight="1" thickBot="1">
      <c r="A656" s="464"/>
      <c r="B656" s="466"/>
      <c r="C656" s="296"/>
      <c r="D656" s="285"/>
      <c r="E656" s="96"/>
      <c r="J656" s="98"/>
      <c r="L656" s="99"/>
      <c r="Q656" s="318"/>
      <c r="AJ656" s="30">
        <v>7</v>
      </c>
      <c r="AP656" s="352">
        <v>3</v>
      </c>
      <c r="AQ656" s="492"/>
    </row>
    <row r="657" spans="1:234" ht="10.5" customHeight="1" thickBot="1">
      <c r="A657" s="471">
        <f>IF(A641=52,1,A641+1)</f>
        <v>32</v>
      </c>
      <c r="B657" s="472"/>
      <c r="C657" s="299">
        <f>(C658/60-ROUNDDOWN(C658/60,0))/100*60+ROUNDDOWN(C658/60,0)</f>
        <v>7.38</v>
      </c>
      <c r="D657" s="300">
        <f>(D658/60-ROUNDDOWN(D658/60,0))/100*60+ROUNDDOWN(D658/60,0)</f>
        <v>5.3</v>
      </c>
      <c r="E657" s="301">
        <f aca="true" t="shared" si="202" ref="E657:J657">(E658/60-ROUNDDOWN(E658/60,0))/100*60+ROUNDDOWN(E658/60,0)</f>
        <v>0.06</v>
      </c>
      <c r="F657" s="301">
        <f t="shared" si="202"/>
        <v>0.48999999999999994</v>
      </c>
      <c r="G657" s="301">
        <f t="shared" si="202"/>
        <v>0.43</v>
      </c>
      <c r="H657" s="301">
        <f t="shared" si="202"/>
        <v>0.049999999999999996</v>
      </c>
      <c r="I657" s="301">
        <f t="shared" si="202"/>
        <v>0.25</v>
      </c>
      <c r="J657" s="301">
        <f t="shared" si="202"/>
        <v>0</v>
      </c>
      <c r="K657" s="226"/>
      <c r="L657" s="227">
        <f>2*COUNTA(L643:L656)-COUNT(L643:L656)</f>
        <v>8</v>
      </c>
      <c r="M657" s="228"/>
      <c r="N657" s="229"/>
      <c r="O657" s="475"/>
      <c r="P657" s="476"/>
      <c r="Q657" s="321">
        <f aca="true" t="shared" si="203" ref="Q657:V657">SUM(Q643:Q656)</f>
        <v>85.5</v>
      </c>
      <c r="R657" s="230">
        <f t="shared" si="203"/>
        <v>0</v>
      </c>
      <c r="S657" s="230">
        <f t="shared" si="203"/>
        <v>17</v>
      </c>
      <c r="T657" s="230">
        <f t="shared" si="203"/>
        <v>60</v>
      </c>
      <c r="U657" s="230">
        <f t="shared" si="203"/>
        <v>0</v>
      </c>
      <c r="V657" s="230">
        <f t="shared" si="203"/>
        <v>0</v>
      </c>
      <c r="W657" s="226"/>
      <c r="X657" s="229"/>
      <c r="Y657" s="231"/>
      <c r="Z657" s="312">
        <f>COUNT(Z643:Z656)</f>
        <v>1</v>
      </c>
      <c r="AA657" s="313">
        <f>COUNT(AA643:AA656)</f>
        <v>0</v>
      </c>
      <c r="AB657" s="300">
        <f aca="true" t="shared" si="204" ref="AB657:AI657">(AB658/60-ROUNDDOWN(AB658/60,0))/100*60+ROUNDDOWN(AB658/60,0)</f>
        <v>6.22</v>
      </c>
      <c r="AC657" s="300">
        <f t="shared" si="204"/>
        <v>1.16</v>
      </c>
      <c r="AD657" s="300">
        <f t="shared" si="204"/>
        <v>0</v>
      </c>
      <c r="AE657" s="300">
        <f t="shared" si="204"/>
        <v>0</v>
      </c>
      <c r="AF657" s="300">
        <f t="shared" si="204"/>
        <v>0</v>
      </c>
      <c r="AG657" s="300">
        <f t="shared" si="204"/>
        <v>0</v>
      </c>
      <c r="AH657" s="300">
        <f t="shared" si="204"/>
        <v>0</v>
      </c>
      <c r="AI657" s="448">
        <f t="shared" si="204"/>
        <v>0</v>
      </c>
      <c r="AJ657" s="317">
        <f>IF(COUNT(AJ643:AJ656)=0,0,SUM(AJ643:AJ656)/COUNTA(AK645:AK656,AK659:AK660))</f>
        <v>7.857142857142857</v>
      </c>
      <c r="AK657" s="231">
        <f>IF(COUNT(AK643:AK656)=0,"",AVERAGE(AK643:AK656))</f>
        <v>48.42857142857143</v>
      </c>
      <c r="AL657" s="231">
        <f>IF(COUNT(AL643:AL656)=0,"",AVERAGE(AL643:AL656))</f>
        <v>65.42857142857143</v>
      </c>
      <c r="AM657" s="231">
        <f>IF(COUNT(AM643:AM656)=0,"",AVERAGE(AM643:AM656))</f>
        <v>62.42857142857143</v>
      </c>
      <c r="AN657" s="231">
        <f>IF(COUNT(AN643:AN656)=0,"",AVERAGE(AN643:AN656))</f>
        <v>60.714285714285715</v>
      </c>
      <c r="AO657" s="231">
        <f>IF(COUNT(AO643:AO656)=0,"",AVERAGE(AO643:AO656))</f>
        <v>12.285714285714286</v>
      </c>
      <c r="AP657" s="342">
        <f>SUM(AP643:AP656)</f>
        <v>3</v>
      </c>
      <c r="AQ657" s="367"/>
      <c r="AR657" s="232"/>
      <c r="AS657" s="232"/>
      <c r="AT657" s="232"/>
      <c r="AU657" s="232"/>
      <c r="AV657" s="232"/>
      <c r="AW657" s="232"/>
      <c r="AX657" s="232"/>
      <c r="AY657" s="232"/>
      <c r="AZ657" s="232"/>
      <c r="BA657" s="232"/>
      <c r="BB657" s="232"/>
      <c r="BC657" s="232"/>
      <c r="BD657" s="232"/>
      <c r="BE657" s="232"/>
      <c r="BF657" s="232"/>
      <c r="BG657" s="232"/>
      <c r="BH657" s="232"/>
      <c r="BI657" s="232"/>
      <c r="BJ657" s="232"/>
      <c r="BK657" s="232"/>
      <c r="BL657" s="232"/>
      <c r="BM657" s="232"/>
      <c r="BN657" s="232"/>
      <c r="BO657" s="232"/>
      <c r="BP657" s="232"/>
      <c r="BQ657" s="232"/>
      <c r="BR657" s="232"/>
      <c r="BS657" s="232"/>
      <c r="BT657" s="232"/>
      <c r="BU657" s="232"/>
      <c r="BV657" s="232"/>
      <c r="BW657" s="232"/>
      <c r="BX657" s="232"/>
      <c r="BY657" s="232"/>
      <c r="BZ657" s="232"/>
      <c r="CA657" s="232"/>
      <c r="CB657" s="232"/>
      <c r="CC657" s="232"/>
      <c r="CD657" s="232"/>
      <c r="CE657" s="232"/>
      <c r="CF657" s="232"/>
      <c r="CG657" s="232"/>
      <c r="CH657" s="232"/>
      <c r="CI657" s="232"/>
      <c r="CJ657" s="232"/>
      <c r="CK657" s="232"/>
      <c r="CL657" s="232"/>
      <c r="CM657" s="232"/>
      <c r="CN657" s="232"/>
      <c r="CO657" s="232"/>
      <c r="CP657" s="232"/>
      <c r="CQ657" s="232"/>
      <c r="CR657" s="232"/>
      <c r="CS657" s="232"/>
      <c r="CT657" s="232"/>
      <c r="CU657" s="232"/>
      <c r="CV657" s="232"/>
      <c r="CW657" s="232"/>
      <c r="CX657" s="232"/>
      <c r="CY657" s="232"/>
      <c r="CZ657" s="232"/>
      <c r="DA657" s="232"/>
      <c r="DB657" s="232"/>
      <c r="DC657" s="232"/>
      <c r="DD657" s="232"/>
      <c r="DE657" s="232"/>
      <c r="DF657" s="232"/>
      <c r="DG657" s="232"/>
      <c r="DH657" s="232"/>
      <c r="DI657" s="232"/>
      <c r="DJ657" s="232"/>
      <c r="DK657" s="232"/>
      <c r="DL657" s="232"/>
      <c r="DM657" s="232"/>
      <c r="DN657" s="232"/>
      <c r="DO657" s="232"/>
      <c r="DP657" s="232"/>
      <c r="DQ657" s="232"/>
      <c r="DR657" s="232"/>
      <c r="DS657" s="232"/>
      <c r="DT657" s="232"/>
      <c r="DU657" s="232"/>
      <c r="DV657" s="232"/>
      <c r="DW657" s="232"/>
      <c r="DX657" s="232"/>
      <c r="DY657" s="232"/>
      <c r="DZ657" s="232"/>
      <c r="EA657" s="232"/>
      <c r="EB657" s="232"/>
      <c r="EC657" s="232"/>
      <c r="ED657" s="232"/>
      <c r="EE657" s="232"/>
      <c r="EF657" s="232"/>
      <c r="EG657" s="232"/>
      <c r="EH657" s="232"/>
      <c r="EI657" s="232"/>
      <c r="EJ657" s="232"/>
      <c r="EK657" s="232"/>
      <c r="EL657" s="232"/>
      <c r="EM657" s="232"/>
      <c r="EN657" s="232"/>
      <c r="EO657" s="232"/>
      <c r="EP657" s="232"/>
      <c r="EQ657" s="232"/>
      <c r="ER657" s="232"/>
      <c r="ES657" s="232"/>
      <c r="ET657" s="232"/>
      <c r="EU657" s="232"/>
      <c r="EV657" s="232"/>
      <c r="EW657" s="232"/>
      <c r="EX657" s="232"/>
      <c r="EY657" s="232"/>
      <c r="EZ657" s="232"/>
      <c r="FA657" s="232"/>
      <c r="FB657" s="232"/>
      <c r="FC657" s="232"/>
      <c r="FD657" s="232"/>
      <c r="FE657" s="232"/>
      <c r="FF657" s="232"/>
      <c r="FG657" s="232"/>
      <c r="FH657" s="232"/>
      <c r="FI657" s="232"/>
      <c r="FJ657" s="232"/>
      <c r="FK657" s="232"/>
      <c r="FL657" s="232"/>
      <c r="FM657" s="232"/>
      <c r="FN657" s="232"/>
      <c r="FO657" s="232"/>
      <c r="FP657" s="232"/>
      <c r="FQ657" s="232"/>
      <c r="FR657" s="232"/>
      <c r="FS657" s="232"/>
      <c r="FT657" s="232"/>
      <c r="FU657" s="232"/>
      <c r="FV657" s="232"/>
      <c r="FW657" s="232"/>
      <c r="FX657" s="232"/>
      <c r="FY657" s="232"/>
      <c r="FZ657" s="232"/>
      <c r="GA657" s="232"/>
      <c r="GB657" s="232"/>
      <c r="GC657" s="232"/>
      <c r="GD657" s="232"/>
      <c r="GE657" s="232"/>
      <c r="GF657" s="232"/>
      <c r="GG657" s="232"/>
      <c r="GH657" s="232"/>
      <c r="GI657" s="232"/>
      <c r="GJ657" s="232"/>
      <c r="GK657" s="232"/>
      <c r="GL657" s="232"/>
      <c r="GM657" s="232"/>
      <c r="GN657" s="232"/>
      <c r="GO657" s="232"/>
      <c r="GP657" s="232"/>
      <c r="GQ657" s="232"/>
      <c r="GR657" s="232"/>
      <c r="GS657" s="232"/>
      <c r="GT657" s="232"/>
      <c r="GU657" s="232"/>
      <c r="GV657" s="232"/>
      <c r="GW657" s="232"/>
      <c r="GX657" s="232"/>
      <c r="GY657" s="232"/>
      <c r="GZ657" s="232"/>
      <c r="HA657" s="232"/>
      <c r="HB657" s="232"/>
      <c r="HC657" s="232"/>
      <c r="HD657" s="232"/>
      <c r="HE657" s="232"/>
      <c r="HF657" s="232"/>
      <c r="HG657" s="232"/>
      <c r="HH657" s="232"/>
      <c r="HI657" s="232"/>
      <c r="HJ657" s="232"/>
      <c r="HK657" s="232"/>
      <c r="HL657" s="232"/>
      <c r="HM657" s="232"/>
      <c r="HN657" s="232"/>
      <c r="HO657" s="232"/>
      <c r="HP657" s="232"/>
      <c r="HQ657" s="232"/>
      <c r="HR657" s="232"/>
      <c r="HS657" s="232"/>
      <c r="HT657" s="232"/>
      <c r="HU657" s="232"/>
      <c r="HV657" s="232"/>
      <c r="HW657" s="232"/>
      <c r="HX657" s="232"/>
      <c r="HY657" s="232"/>
      <c r="HZ657" s="232"/>
    </row>
    <row r="658" spans="1:234" s="232" customFormat="1" ht="10.5" customHeight="1" thickBot="1">
      <c r="A658" s="473"/>
      <c r="B658" s="474"/>
      <c r="C658" s="297">
        <f>SUM(C643:C656)</f>
        <v>458</v>
      </c>
      <c r="D658" s="288">
        <f>SUM(D643:D656)</f>
        <v>330</v>
      </c>
      <c r="E658" s="233">
        <f aca="true" t="shared" si="205" ref="E658:J658">SUM(E643:E656)</f>
        <v>6</v>
      </c>
      <c r="F658" s="233">
        <f t="shared" si="205"/>
        <v>49</v>
      </c>
      <c r="G658" s="233">
        <f t="shared" si="205"/>
        <v>43</v>
      </c>
      <c r="H658" s="233">
        <f t="shared" si="205"/>
        <v>5</v>
      </c>
      <c r="I658" s="233">
        <f t="shared" si="205"/>
        <v>25</v>
      </c>
      <c r="J658" s="233">
        <f t="shared" si="205"/>
        <v>0</v>
      </c>
      <c r="K658" s="234"/>
      <c r="L658" s="235"/>
      <c r="M658" s="236"/>
      <c r="N658" s="237"/>
      <c r="O658" s="477"/>
      <c r="P658" s="478"/>
      <c r="Q658" s="238">
        <f>IF(C658=0,"",Q657/C658*60)</f>
        <v>11.200873362445414</v>
      </c>
      <c r="R658" s="239"/>
      <c r="S658" s="239"/>
      <c r="T658" s="240"/>
      <c r="U658" s="240"/>
      <c r="V658" s="235"/>
      <c r="W658" s="234"/>
      <c r="X658" s="237"/>
      <c r="Y658" s="241"/>
      <c r="Z658" s="314">
        <f>SUM(Z643:Z656)</f>
        <v>10.3</v>
      </c>
      <c r="AA658" s="315">
        <f>SUM(AA643:AA656)</f>
        <v>0</v>
      </c>
      <c r="AB658" s="288">
        <f>SUM(AB643:AB656)</f>
        <v>382</v>
      </c>
      <c r="AC658" s="288">
        <f aca="true" t="shared" si="206" ref="AC658:AI658">SUM(AC643:AC656)</f>
        <v>76</v>
      </c>
      <c r="AD658" s="288">
        <f t="shared" si="206"/>
        <v>0</v>
      </c>
      <c r="AE658" s="288">
        <f t="shared" si="206"/>
        <v>0</v>
      </c>
      <c r="AF658" s="288">
        <f t="shared" si="206"/>
        <v>0</v>
      </c>
      <c r="AG658" s="288">
        <f t="shared" si="206"/>
        <v>0</v>
      </c>
      <c r="AH658" s="288">
        <f t="shared" si="206"/>
        <v>0</v>
      </c>
      <c r="AI658" s="449">
        <f t="shared" si="206"/>
        <v>0</v>
      </c>
      <c r="AJ658" s="235"/>
      <c r="AK658" s="241"/>
      <c r="AL658" s="314"/>
      <c r="AM658" s="343"/>
      <c r="AN658" s="343"/>
      <c r="AO658" s="315"/>
      <c r="AP658" s="344"/>
      <c r="AQ658" s="368"/>
      <c r="AR658" s="242"/>
      <c r="AS658" s="242"/>
      <c r="AT658" s="242"/>
      <c r="AU658" s="242"/>
      <c r="AV658" s="242"/>
      <c r="AW658" s="242"/>
      <c r="AX658" s="242"/>
      <c r="AY658" s="242"/>
      <c r="AZ658" s="242"/>
      <c r="BA658" s="242"/>
      <c r="BB658" s="242"/>
      <c r="BC658" s="242"/>
      <c r="BD658" s="242"/>
      <c r="BE658" s="242"/>
      <c r="BF658" s="242"/>
      <c r="BG658" s="242"/>
      <c r="BH658" s="242"/>
      <c r="BI658" s="242"/>
      <c r="BJ658" s="242"/>
      <c r="BK658" s="242"/>
      <c r="BL658" s="242"/>
      <c r="BM658" s="242"/>
      <c r="BN658" s="242"/>
      <c r="BO658" s="242"/>
      <c r="BP658" s="242"/>
      <c r="BQ658" s="242"/>
      <c r="BR658" s="242"/>
      <c r="BS658" s="242"/>
      <c r="BT658" s="242"/>
      <c r="BU658" s="242"/>
      <c r="BV658" s="242"/>
      <c r="BW658" s="242"/>
      <c r="BX658" s="242"/>
      <c r="BY658" s="242"/>
      <c r="BZ658" s="242"/>
      <c r="CA658" s="242"/>
      <c r="CB658" s="242"/>
      <c r="CC658" s="242"/>
      <c r="CD658" s="242"/>
      <c r="CE658" s="242"/>
      <c r="CF658" s="242"/>
      <c r="CG658" s="242"/>
      <c r="CH658" s="242"/>
      <c r="CI658" s="242"/>
      <c r="CJ658" s="242"/>
      <c r="CK658" s="242"/>
      <c r="CL658" s="242"/>
      <c r="CM658" s="242"/>
      <c r="CN658" s="242"/>
      <c r="CO658" s="242"/>
      <c r="CP658" s="242"/>
      <c r="CQ658" s="242"/>
      <c r="CR658" s="242"/>
      <c r="CS658" s="242"/>
      <c r="CT658" s="242"/>
      <c r="CU658" s="242"/>
      <c r="CV658" s="242"/>
      <c r="CW658" s="242"/>
      <c r="CX658" s="242"/>
      <c r="CY658" s="242"/>
      <c r="CZ658" s="242"/>
      <c r="DA658" s="242"/>
      <c r="DB658" s="242"/>
      <c r="DC658" s="242"/>
      <c r="DD658" s="242"/>
      <c r="DE658" s="242"/>
      <c r="DF658" s="242"/>
      <c r="DG658" s="242"/>
      <c r="DH658" s="242"/>
      <c r="DI658" s="242"/>
      <c r="DJ658" s="242"/>
      <c r="DK658" s="242"/>
      <c r="DL658" s="242"/>
      <c r="DM658" s="242"/>
      <c r="DN658" s="242"/>
      <c r="DO658" s="242"/>
      <c r="DP658" s="242"/>
      <c r="DQ658" s="242"/>
      <c r="DR658" s="242"/>
      <c r="DS658" s="242"/>
      <c r="DT658" s="242"/>
      <c r="DU658" s="242"/>
      <c r="DV658" s="242"/>
      <c r="DW658" s="242"/>
      <c r="DX658" s="242"/>
      <c r="DY658" s="242"/>
      <c r="DZ658" s="242"/>
      <c r="EA658" s="242"/>
      <c r="EB658" s="242"/>
      <c r="EC658" s="242"/>
      <c r="ED658" s="242"/>
      <c r="EE658" s="242"/>
      <c r="EF658" s="242"/>
      <c r="EG658" s="242"/>
      <c r="EH658" s="242"/>
      <c r="EI658" s="242"/>
      <c r="EJ658" s="242"/>
      <c r="EK658" s="242"/>
      <c r="EL658" s="242"/>
      <c r="EM658" s="242"/>
      <c r="EN658" s="242"/>
      <c r="EO658" s="242"/>
      <c r="EP658" s="242"/>
      <c r="EQ658" s="242"/>
      <c r="ER658" s="242"/>
      <c r="ES658" s="242"/>
      <c r="ET658" s="242"/>
      <c r="EU658" s="242"/>
      <c r="EV658" s="242"/>
      <c r="EW658" s="242"/>
      <c r="EX658" s="242"/>
      <c r="EY658" s="242"/>
      <c r="EZ658" s="242"/>
      <c r="FA658" s="242"/>
      <c r="FB658" s="242"/>
      <c r="FC658" s="242"/>
      <c r="FD658" s="242"/>
      <c r="FE658" s="242"/>
      <c r="FF658" s="242"/>
      <c r="FG658" s="242"/>
      <c r="FH658" s="242"/>
      <c r="FI658" s="242"/>
      <c r="FJ658" s="242"/>
      <c r="FK658" s="242"/>
      <c r="FL658" s="242"/>
      <c r="FM658" s="242"/>
      <c r="FN658" s="242"/>
      <c r="FO658" s="242"/>
      <c r="FP658" s="242"/>
      <c r="FQ658" s="242"/>
      <c r="FR658" s="242"/>
      <c r="FS658" s="242"/>
      <c r="FT658" s="242"/>
      <c r="FU658" s="242"/>
      <c r="FV658" s="242"/>
      <c r="FW658" s="242"/>
      <c r="FX658" s="242"/>
      <c r="FY658" s="242"/>
      <c r="FZ658" s="242"/>
      <c r="GA658" s="242"/>
      <c r="GB658" s="242"/>
      <c r="GC658" s="242"/>
      <c r="GD658" s="242"/>
      <c r="GE658" s="242"/>
      <c r="GF658" s="242"/>
      <c r="GG658" s="242"/>
      <c r="GH658" s="242"/>
      <c r="GI658" s="242"/>
      <c r="GJ658" s="242"/>
      <c r="GK658" s="242"/>
      <c r="GL658" s="242"/>
      <c r="GM658" s="242"/>
      <c r="GN658" s="242"/>
      <c r="GO658" s="242"/>
      <c r="GP658" s="242"/>
      <c r="GQ658" s="242"/>
      <c r="GR658" s="242"/>
      <c r="GS658" s="242"/>
      <c r="GT658" s="242"/>
      <c r="GU658" s="242"/>
      <c r="GV658" s="242"/>
      <c r="GW658" s="242"/>
      <c r="GX658" s="242"/>
      <c r="GY658" s="242"/>
      <c r="GZ658" s="242"/>
      <c r="HA658" s="242"/>
      <c r="HB658" s="242"/>
      <c r="HC658" s="242"/>
      <c r="HD658" s="242"/>
      <c r="HE658" s="242"/>
      <c r="HF658" s="242"/>
      <c r="HG658" s="242"/>
      <c r="HH658" s="242"/>
      <c r="HI658" s="242"/>
      <c r="HJ658" s="242"/>
      <c r="HK658" s="242"/>
      <c r="HL658" s="242"/>
      <c r="HM658" s="242"/>
      <c r="HN658" s="242"/>
      <c r="HO658" s="242"/>
      <c r="HP658" s="242"/>
      <c r="HQ658" s="242"/>
      <c r="HR658" s="242"/>
      <c r="HS658" s="242"/>
      <c r="HT658" s="242"/>
      <c r="HU658" s="242"/>
      <c r="HV658" s="242"/>
      <c r="HW658" s="242"/>
      <c r="HX658" s="242"/>
      <c r="HY658" s="242"/>
      <c r="HZ658" s="242"/>
    </row>
    <row r="659" spans="1:234" s="242" customFormat="1" ht="10.5" customHeight="1" thickBot="1">
      <c r="A659" s="469" t="s">
        <v>51</v>
      </c>
      <c r="B659" s="470">
        <f>B655+1</f>
        <v>38943</v>
      </c>
      <c r="C659" s="293">
        <f>SUM(D659:J660)</f>
        <v>21</v>
      </c>
      <c r="D659" s="284">
        <v>21</v>
      </c>
      <c r="E659" s="80"/>
      <c r="F659" s="80"/>
      <c r="G659" s="80"/>
      <c r="H659" s="80"/>
      <c r="I659" s="80"/>
      <c r="J659" s="81"/>
      <c r="K659" s="28" t="s">
        <v>31</v>
      </c>
      <c r="L659" s="30">
        <v>9</v>
      </c>
      <c r="M659" s="82" t="s">
        <v>100</v>
      </c>
      <c r="N659" s="83">
        <v>12</v>
      </c>
      <c r="O659" s="214" t="s">
        <v>207</v>
      </c>
      <c r="P659" s="223"/>
      <c r="Q659" s="318">
        <f>SUM(R659:R660,T659:T660)+SUM(S659:S660)*1.5+SUM(U659:U660)/3+SUM(V659:V660)*0.6</f>
        <v>4</v>
      </c>
      <c r="R659" s="70"/>
      <c r="S659" s="70"/>
      <c r="T659" s="29">
        <v>4</v>
      </c>
      <c r="U659" s="29"/>
      <c r="V659" s="30"/>
      <c r="W659" s="28">
        <v>117</v>
      </c>
      <c r="X659" s="83"/>
      <c r="Y659" s="140"/>
      <c r="Z659" s="185"/>
      <c r="AA659" s="34"/>
      <c r="AB659" s="32">
        <v>21</v>
      </c>
      <c r="AC659" s="33"/>
      <c r="AD659" s="33"/>
      <c r="AE659" s="33"/>
      <c r="AF659" s="33"/>
      <c r="AG659" s="33"/>
      <c r="AH659" s="33"/>
      <c r="AI659" s="34"/>
      <c r="AJ659" s="30"/>
      <c r="AK659" s="180" t="s">
        <v>99</v>
      </c>
      <c r="AL659" s="185"/>
      <c r="AM659" s="33"/>
      <c r="AN659" s="351"/>
      <c r="AO659" s="34"/>
      <c r="AP659" s="352"/>
      <c r="AQ659" s="489" t="s">
        <v>276</v>
      </c>
      <c r="AR659" s="59"/>
      <c r="AS659" s="59"/>
      <c r="AT659" s="59"/>
      <c r="AU659" s="59"/>
      <c r="AV659" s="59"/>
      <c r="AW659" s="59"/>
      <c r="AX659" s="59"/>
      <c r="AY659" s="59"/>
      <c r="AZ659" s="59"/>
      <c r="BA659" s="59"/>
      <c r="BB659" s="59"/>
      <c r="BC659" s="59"/>
      <c r="BD659" s="59"/>
      <c r="BE659" s="59"/>
      <c r="BF659" s="59"/>
      <c r="BG659" s="59"/>
      <c r="BH659" s="59"/>
      <c r="BI659" s="59"/>
      <c r="BJ659" s="59"/>
      <c r="BK659" s="59"/>
      <c r="BL659" s="59"/>
      <c r="BM659" s="59"/>
      <c r="BN659" s="59"/>
      <c r="BO659" s="59"/>
      <c r="BP659" s="59"/>
      <c r="BQ659" s="59"/>
      <c r="BR659" s="59"/>
      <c r="BS659" s="59"/>
      <c r="BT659" s="59"/>
      <c r="BU659" s="59"/>
      <c r="BV659" s="59"/>
      <c r="BW659" s="59"/>
      <c r="BX659" s="59"/>
      <c r="BY659" s="59"/>
      <c r="BZ659" s="59"/>
      <c r="CA659" s="59"/>
      <c r="CB659" s="59"/>
      <c r="CC659" s="59"/>
      <c r="CD659" s="59"/>
      <c r="CE659" s="59"/>
      <c r="CF659" s="59"/>
      <c r="CG659" s="59"/>
      <c r="CH659" s="59"/>
      <c r="CI659" s="59"/>
      <c r="CJ659" s="59"/>
      <c r="CK659" s="59"/>
      <c r="CL659" s="59"/>
      <c r="CM659" s="59"/>
      <c r="CN659" s="59"/>
      <c r="CO659" s="59"/>
      <c r="CP659" s="59"/>
      <c r="CQ659" s="59"/>
      <c r="CR659" s="59"/>
      <c r="CS659" s="59"/>
      <c r="CT659" s="59"/>
      <c r="CU659" s="59"/>
      <c r="CV659" s="59"/>
      <c r="CW659" s="59"/>
      <c r="CX659" s="59"/>
      <c r="CY659" s="59"/>
      <c r="CZ659" s="59"/>
      <c r="DA659" s="59"/>
      <c r="DB659" s="59"/>
      <c r="DC659" s="59"/>
      <c r="DD659" s="59"/>
      <c r="DE659" s="59"/>
      <c r="DF659" s="59"/>
      <c r="DG659" s="59"/>
      <c r="DH659" s="59"/>
      <c r="DI659" s="59"/>
      <c r="DJ659" s="59"/>
      <c r="DK659" s="59"/>
      <c r="DL659" s="59"/>
      <c r="DM659" s="59"/>
      <c r="DN659" s="59"/>
      <c r="DO659" s="59"/>
      <c r="DP659" s="59"/>
      <c r="DQ659" s="59"/>
      <c r="DR659" s="59"/>
      <c r="DS659" s="59"/>
      <c r="DT659" s="59"/>
      <c r="DU659" s="59"/>
      <c r="DV659" s="59"/>
      <c r="DW659" s="59"/>
      <c r="DX659" s="59"/>
      <c r="DY659" s="59"/>
      <c r="DZ659" s="59"/>
      <c r="EA659" s="59"/>
      <c r="EB659" s="59"/>
      <c r="EC659" s="59"/>
      <c r="ED659" s="59"/>
      <c r="EE659" s="59"/>
      <c r="EF659" s="59"/>
      <c r="EG659" s="59"/>
      <c r="EH659" s="59"/>
      <c r="EI659" s="59"/>
      <c r="EJ659" s="59"/>
      <c r="EK659" s="59"/>
      <c r="EL659" s="59"/>
      <c r="EM659" s="59"/>
      <c r="EN659" s="59"/>
      <c r="EO659" s="59"/>
      <c r="EP659" s="59"/>
      <c r="EQ659" s="59"/>
      <c r="ER659" s="59"/>
      <c r="ES659" s="59"/>
      <c r="ET659" s="59"/>
      <c r="EU659" s="59"/>
      <c r="EV659" s="59"/>
      <c r="EW659" s="59"/>
      <c r="EX659" s="59"/>
      <c r="EY659" s="59"/>
      <c r="EZ659" s="59"/>
      <c r="FA659" s="59"/>
      <c r="FB659" s="59"/>
      <c r="FC659" s="59"/>
      <c r="FD659" s="59"/>
      <c r="FE659" s="59"/>
      <c r="FF659" s="59"/>
      <c r="FG659" s="59"/>
      <c r="FH659" s="59"/>
      <c r="FI659" s="59"/>
      <c r="FJ659" s="59"/>
      <c r="FK659" s="59"/>
      <c r="FL659" s="59"/>
      <c r="FM659" s="59"/>
      <c r="FN659" s="59"/>
      <c r="FO659" s="59"/>
      <c r="FP659" s="59"/>
      <c r="FQ659" s="59"/>
      <c r="FR659" s="59"/>
      <c r="FS659" s="59"/>
      <c r="FT659" s="59"/>
      <c r="FU659" s="59"/>
      <c r="FV659" s="59"/>
      <c r="FW659" s="59"/>
      <c r="FX659" s="59"/>
      <c r="FY659" s="59"/>
      <c r="FZ659" s="59"/>
      <c r="GA659" s="59"/>
      <c r="GB659" s="59"/>
      <c r="GC659" s="59"/>
      <c r="GD659" s="59"/>
      <c r="GE659" s="59"/>
      <c r="GF659" s="59"/>
      <c r="GG659" s="59"/>
      <c r="GH659" s="59"/>
      <c r="GI659" s="59"/>
      <c r="GJ659" s="59"/>
      <c r="GK659" s="59"/>
      <c r="GL659" s="59"/>
      <c r="GM659" s="59"/>
      <c r="GN659" s="59"/>
      <c r="GO659" s="59"/>
      <c r="GP659" s="59"/>
      <c r="GQ659" s="59"/>
      <c r="GR659" s="59"/>
      <c r="GS659" s="59"/>
      <c r="GT659" s="59"/>
      <c r="GU659" s="59"/>
      <c r="GV659" s="59"/>
      <c r="GW659" s="59"/>
      <c r="GX659" s="59"/>
      <c r="GY659" s="59"/>
      <c r="GZ659" s="59"/>
      <c r="HA659" s="59"/>
      <c r="HB659" s="59"/>
      <c r="HC659" s="59"/>
      <c r="HD659" s="59"/>
      <c r="HE659" s="59"/>
      <c r="HF659" s="59"/>
      <c r="HG659" s="59"/>
      <c r="HH659" s="59"/>
      <c r="HI659" s="59"/>
      <c r="HJ659" s="59"/>
      <c r="HK659" s="59"/>
      <c r="HL659" s="59"/>
      <c r="HM659" s="59"/>
      <c r="HN659" s="59"/>
      <c r="HO659" s="59"/>
      <c r="HP659" s="59"/>
      <c r="HQ659" s="59"/>
      <c r="HR659" s="59"/>
      <c r="HS659" s="59"/>
      <c r="HT659" s="59"/>
      <c r="HU659" s="59"/>
      <c r="HV659" s="59"/>
      <c r="HW659" s="59"/>
      <c r="HX659" s="59"/>
      <c r="HY659" s="59"/>
      <c r="HZ659" s="59"/>
    </row>
    <row r="660" spans="1:234" ht="10.5" customHeight="1">
      <c r="A660" s="467"/>
      <c r="B660" s="468"/>
      <c r="C660" s="292"/>
      <c r="D660" s="283"/>
      <c r="E660" s="87"/>
      <c r="F660" s="87"/>
      <c r="G660" s="87"/>
      <c r="H660" s="87"/>
      <c r="I660" s="87"/>
      <c r="J660" s="88"/>
      <c r="K660" s="89"/>
      <c r="L660" s="90"/>
      <c r="M660" s="91"/>
      <c r="N660" s="92"/>
      <c r="O660" s="215"/>
      <c r="P660" s="224"/>
      <c r="Q660" s="319"/>
      <c r="R660" s="93"/>
      <c r="S660" s="93"/>
      <c r="T660" s="94"/>
      <c r="U660" s="94"/>
      <c r="V660" s="90"/>
      <c r="W660" s="89"/>
      <c r="X660" s="92"/>
      <c r="Y660" s="182"/>
      <c r="Z660" s="184"/>
      <c r="AA660" s="306"/>
      <c r="AB660" s="442"/>
      <c r="AC660" s="349"/>
      <c r="AD660" s="349"/>
      <c r="AE660" s="349"/>
      <c r="AF660" s="349"/>
      <c r="AG660" s="349"/>
      <c r="AH660" s="349"/>
      <c r="AI660" s="306"/>
      <c r="AJ660" s="90">
        <v>8</v>
      </c>
      <c r="AK660" s="182"/>
      <c r="AL660" s="184"/>
      <c r="AM660" s="349"/>
      <c r="AN660" s="349"/>
      <c r="AO660" s="306"/>
      <c r="AP660" s="350"/>
      <c r="AQ660" s="490"/>
      <c r="AR660" s="95"/>
      <c r="AS660" s="95"/>
      <c r="AT660" s="95"/>
      <c r="AU660" s="95"/>
      <c r="AV660" s="95"/>
      <c r="AW660" s="95"/>
      <c r="AX660" s="95"/>
      <c r="AY660" s="95"/>
      <c r="AZ660" s="95"/>
      <c r="BA660" s="95"/>
      <c r="BB660" s="95"/>
      <c r="BC660" s="95"/>
      <c r="BD660" s="95"/>
      <c r="BE660" s="95"/>
      <c r="BF660" s="95"/>
      <c r="BG660" s="95"/>
      <c r="BH660" s="95"/>
      <c r="BI660" s="95"/>
      <c r="BJ660" s="95"/>
      <c r="BK660" s="95"/>
      <c r="BL660" s="95"/>
      <c r="BM660" s="95"/>
      <c r="BN660" s="95"/>
      <c r="BO660" s="95"/>
      <c r="BP660" s="95"/>
      <c r="BQ660" s="95"/>
      <c r="BR660" s="95"/>
      <c r="BS660" s="95"/>
      <c r="BT660" s="95"/>
      <c r="BU660" s="95"/>
      <c r="BV660" s="95"/>
      <c r="BW660" s="95"/>
      <c r="BX660" s="95"/>
      <c r="BY660" s="95"/>
      <c r="BZ660" s="95"/>
      <c r="CA660" s="95"/>
      <c r="CB660" s="95"/>
      <c r="CC660" s="95"/>
      <c r="CD660" s="95"/>
      <c r="CE660" s="95"/>
      <c r="CF660" s="95"/>
      <c r="CG660" s="95"/>
      <c r="CH660" s="95"/>
      <c r="CI660" s="95"/>
      <c r="CJ660" s="95"/>
      <c r="CK660" s="95"/>
      <c r="CL660" s="95"/>
      <c r="CM660" s="95"/>
      <c r="CN660" s="95"/>
      <c r="CO660" s="95"/>
      <c r="CP660" s="95"/>
      <c r="CQ660" s="95"/>
      <c r="CR660" s="95"/>
      <c r="CS660" s="95"/>
      <c r="CT660" s="95"/>
      <c r="CU660" s="95"/>
      <c r="CV660" s="95"/>
      <c r="CW660" s="95"/>
      <c r="CX660" s="95"/>
      <c r="CY660" s="95"/>
      <c r="CZ660" s="95"/>
      <c r="DA660" s="95"/>
      <c r="DB660" s="95"/>
      <c r="DC660" s="95"/>
      <c r="DD660" s="95"/>
      <c r="DE660" s="95"/>
      <c r="DF660" s="95"/>
      <c r="DG660" s="95"/>
      <c r="DH660" s="95"/>
      <c r="DI660" s="95"/>
      <c r="DJ660" s="95"/>
      <c r="DK660" s="95"/>
      <c r="DL660" s="95"/>
      <c r="DM660" s="95"/>
      <c r="DN660" s="95"/>
      <c r="DO660" s="95"/>
      <c r="DP660" s="95"/>
      <c r="DQ660" s="95"/>
      <c r="DR660" s="95"/>
      <c r="DS660" s="95"/>
      <c r="DT660" s="95"/>
      <c r="DU660" s="95"/>
      <c r="DV660" s="95"/>
      <c r="DW660" s="95"/>
      <c r="DX660" s="95"/>
      <c r="DY660" s="95"/>
      <c r="DZ660" s="95"/>
      <c r="EA660" s="95"/>
      <c r="EB660" s="95"/>
      <c r="EC660" s="95"/>
      <c r="ED660" s="95"/>
      <c r="EE660" s="95"/>
      <c r="EF660" s="95"/>
      <c r="EG660" s="95"/>
      <c r="EH660" s="95"/>
      <c r="EI660" s="95"/>
      <c r="EJ660" s="95"/>
      <c r="EK660" s="95"/>
      <c r="EL660" s="95"/>
      <c r="EM660" s="95"/>
      <c r="EN660" s="95"/>
      <c r="EO660" s="95"/>
      <c r="EP660" s="95"/>
      <c r="EQ660" s="95"/>
      <c r="ER660" s="95"/>
      <c r="ES660" s="95"/>
      <c r="ET660" s="95"/>
      <c r="EU660" s="95"/>
      <c r="EV660" s="95"/>
      <c r="EW660" s="95"/>
      <c r="EX660" s="95"/>
      <c r="EY660" s="95"/>
      <c r="EZ660" s="95"/>
      <c r="FA660" s="95"/>
      <c r="FB660" s="95"/>
      <c r="FC660" s="95"/>
      <c r="FD660" s="95"/>
      <c r="FE660" s="95"/>
      <c r="FF660" s="95"/>
      <c r="FG660" s="95"/>
      <c r="FH660" s="95"/>
      <c r="FI660" s="95"/>
      <c r="FJ660" s="95"/>
      <c r="FK660" s="95"/>
      <c r="FL660" s="95"/>
      <c r="FM660" s="95"/>
      <c r="FN660" s="95"/>
      <c r="FO660" s="95"/>
      <c r="FP660" s="95"/>
      <c r="FQ660" s="95"/>
      <c r="FR660" s="95"/>
      <c r="FS660" s="95"/>
      <c r="FT660" s="95"/>
      <c r="FU660" s="95"/>
      <c r="FV660" s="95"/>
      <c r="FW660" s="95"/>
      <c r="FX660" s="95"/>
      <c r="FY660" s="95"/>
      <c r="FZ660" s="95"/>
      <c r="GA660" s="95"/>
      <c r="GB660" s="95"/>
      <c r="GC660" s="95"/>
      <c r="GD660" s="95"/>
      <c r="GE660" s="95"/>
      <c r="GF660" s="95"/>
      <c r="GG660" s="95"/>
      <c r="GH660" s="95"/>
      <c r="GI660" s="95"/>
      <c r="GJ660" s="95"/>
      <c r="GK660" s="95"/>
      <c r="GL660" s="95"/>
      <c r="GM660" s="95"/>
      <c r="GN660" s="95"/>
      <c r="GO660" s="95"/>
      <c r="GP660" s="95"/>
      <c r="GQ660" s="95"/>
      <c r="GR660" s="95"/>
      <c r="GS660" s="95"/>
      <c r="GT660" s="95"/>
      <c r="GU660" s="95"/>
      <c r="GV660" s="95"/>
      <c r="GW660" s="95"/>
      <c r="GX660" s="95"/>
      <c r="GY660" s="95"/>
      <c r="GZ660" s="95"/>
      <c r="HA660" s="95"/>
      <c r="HB660" s="95"/>
      <c r="HC660" s="95"/>
      <c r="HD660" s="95"/>
      <c r="HE660" s="95"/>
      <c r="HF660" s="95"/>
      <c r="HG660" s="95"/>
      <c r="HH660" s="95"/>
      <c r="HI660" s="95"/>
      <c r="HJ660" s="95"/>
      <c r="HK660" s="95"/>
      <c r="HL660" s="95"/>
      <c r="HM660" s="95"/>
      <c r="HN660" s="95"/>
      <c r="HO660" s="95"/>
      <c r="HP660" s="95"/>
      <c r="HQ660" s="95"/>
      <c r="HR660" s="95"/>
      <c r="HS660" s="95"/>
      <c r="HT660" s="95"/>
      <c r="HU660" s="95"/>
      <c r="HV660" s="95"/>
      <c r="HW660" s="95"/>
      <c r="HX660" s="95"/>
      <c r="HY660" s="95"/>
      <c r="HZ660" s="95"/>
    </row>
    <row r="661" spans="1:234" s="95" customFormat="1" ht="10.5" customHeight="1">
      <c r="A661" s="463" t="s">
        <v>59</v>
      </c>
      <c r="B661" s="465">
        <f>B659+1</f>
        <v>38944</v>
      </c>
      <c r="C661" s="293">
        <f>SUM(D661:J662)</f>
        <v>40</v>
      </c>
      <c r="D661" s="284">
        <v>40</v>
      </c>
      <c r="E661" s="80"/>
      <c r="F661" s="80"/>
      <c r="G661" s="80"/>
      <c r="H661" s="80"/>
      <c r="I661" s="80"/>
      <c r="J661" s="81"/>
      <c r="K661" s="28" t="s">
        <v>98</v>
      </c>
      <c r="L661" s="30">
        <v>9</v>
      </c>
      <c r="M661" s="82" t="s">
        <v>100</v>
      </c>
      <c r="N661" s="83">
        <v>11</v>
      </c>
      <c r="O661" s="211" t="s">
        <v>29</v>
      </c>
      <c r="P661" s="221"/>
      <c r="Q661" s="318">
        <f>SUM(R661:R662,T661:T662)+SUM(S661:S662)*1.5+SUM(U661:U662)/3+SUM(V661:V662)*0.6</f>
        <v>8</v>
      </c>
      <c r="R661" s="70"/>
      <c r="S661" s="70"/>
      <c r="T661" s="29">
        <v>8</v>
      </c>
      <c r="U661" s="29"/>
      <c r="V661" s="30"/>
      <c r="W661" s="28">
        <v>119</v>
      </c>
      <c r="X661" s="83">
        <v>144</v>
      </c>
      <c r="Y661" s="140"/>
      <c r="Z661" s="185"/>
      <c r="AA661" s="34"/>
      <c r="AB661" s="32">
        <v>40</v>
      </c>
      <c r="AC661" s="33"/>
      <c r="AD661" s="33"/>
      <c r="AE661" s="33"/>
      <c r="AF661" s="33"/>
      <c r="AG661" s="33"/>
      <c r="AH661" s="33"/>
      <c r="AI661" s="34"/>
      <c r="AJ661" s="30"/>
      <c r="AK661" s="180">
        <v>53</v>
      </c>
      <c r="AL661" s="185">
        <v>64</v>
      </c>
      <c r="AM661" s="33">
        <v>54</v>
      </c>
      <c r="AN661" s="33">
        <v>56</v>
      </c>
      <c r="AO661" s="34">
        <f>AN661-AK661</f>
        <v>3</v>
      </c>
      <c r="AP661" s="352"/>
      <c r="AQ661" s="491" t="s">
        <v>601</v>
      </c>
      <c r="AR661" s="59"/>
      <c r="AS661" s="59"/>
      <c r="AT661" s="59"/>
      <c r="AU661" s="59"/>
      <c r="AV661" s="59"/>
      <c r="AW661" s="59"/>
      <c r="AX661" s="59"/>
      <c r="AY661" s="59"/>
      <c r="AZ661" s="59"/>
      <c r="BA661" s="59"/>
      <c r="BB661" s="59"/>
      <c r="BC661" s="59"/>
      <c r="BD661" s="59"/>
      <c r="BE661" s="59"/>
      <c r="BF661" s="59"/>
      <c r="BG661" s="59"/>
      <c r="BH661" s="59"/>
      <c r="BI661" s="59"/>
      <c r="BJ661" s="59"/>
      <c r="BK661" s="59"/>
      <c r="BL661" s="59"/>
      <c r="BM661" s="59"/>
      <c r="BN661" s="59"/>
      <c r="BO661" s="59"/>
      <c r="BP661" s="59"/>
      <c r="BQ661" s="59"/>
      <c r="BR661" s="59"/>
      <c r="BS661" s="59"/>
      <c r="BT661" s="59"/>
      <c r="BU661" s="59"/>
      <c r="BV661" s="59"/>
      <c r="BW661" s="59"/>
      <c r="BX661" s="59"/>
      <c r="BY661" s="59"/>
      <c r="BZ661" s="59"/>
      <c r="CA661" s="59"/>
      <c r="CB661" s="59"/>
      <c r="CC661" s="59"/>
      <c r="CD661" s="59"/>
      <c r="CE661" s="59"/>
      <c r="CF661" s="59"/>
      <c r="CG661" s="59"/>
      <c r="CH661" s="59"/>
      <c r="CI661" s="59"/>
      <c r="CJ661" s="59"/>
      <c r="CK661" s="59"/>
      <c r="CL661" s="59"/>
      <c r="CM661" s="59"/>
      <c r="CN661" s="59"/>
      <c r="CO661" s="59"/>
      <c r="CP661" s="59"/>
      <c r="CQ661" s="59"/>
      <c r="CR661" s="59"/>
      <c r="CS661" s="59"/>
      <c r="CT661" s="59"/>
      <c r="CU661" s="59"/>
      <c r="CV661" s="59"/>
      <c r="CW661" s="59"/>
      <c r="CX661" s="59"/>
      <c r="CY661" s="59"/>
      <c r="CZ661" s="59"/>
      <c r="DA661" s="59"/>
      <c r="DB661" s="59"/>
      <c r="DC661" s="59"/>
      <c r="DD661" s="59"/>
      <c r="DE661" s="59"/>
      <c r="DF661" s="59"/>
      <c r="DG661" s="59"/>
      <c r="DH661" s="59"/>
      <c r="DI661" s="59"/>
      <c r="DJ661" s="59"/>
      <c r="DK661" s="59"/>
      <c r="DL661" s="59"/>
      <c r="DM661" s="59"/>
      <c r="DN661" s="59"/>
      <c r="DO661" s="59"/>
      <c r="DP661" s="59"/>
      <c r="DQ661" s="59"/>
      <c r="DR661" s="59"/>
      <c r="DS661" s="59"/>
      <c r="DT661" s="59"/>
      <c r="DU661" s="59"/>
      <c r="DV661" s="59"/>
      <c r="DW661" s="59"/>
      <c r="DX661" s="59"/>
      <c r="DY661" s="59"/>
      <c r="DZ661" s="59"/>
      <c r="EA661" s="59"/>
      <c r="EB661" s="59"/>
      <c r="EC661" s="59"/>
      <c r="ED661" s="59"/>
      <c r="EE661" s="59"/>
      <c r="EF661" s="59"/>
      <c r="EG661" s="59"/>
      <c r="EH661" s="59"/>
      <c r="EI661" s="59"/>
      <c r="EJ661" s="59"/>
      <c r="EK661" s="59"/>
      <c r="EL661" s="59"/>
      <c r="EM661" s="59"/>
      <c r="EN661" s="59"/>
      <c r="EO661" s="59"/>
      <c r="EP661" s="59"/>
      <c r="EQ661" s="59"/>
      <c r="ER661" s="59"/>
      <c r="ES661" s="59"/>
      <c r="ET661" s="59"/>
      <c r="EU661" s="59"/>
      <c r="EV661" s="59"/>
      <c r="EW661" s="59"/>
      <c r="EX661" s="59"/>
      <c r="EY661" s="59"/>
      <c r="EZ661" s="59"/>
      <c r="FA661" s="59"/>
      <c r="FB661" s="59"/>
      <c r="FC661" s="59"/>
      <c r="FD661" s="59"/>
      <c r="FE661" s="59"/>
      <c r="FF661" s="59"/>
      <c r="FG661" s="59"/>
      <c r="FH661" s="59"/>
      <c r="FI661" s="59"/>
      <c r="FJ661" s="59"/>
      <c r="FK661" s="59"/>
      <c r="FL661" s="59"/>
      <c r="FM661" s="59"/>
      <c r="FN661" s="59"/>
      <c r="FO661" s="59"/>
      <c r="FP661" s="59"/>
      <c r="FQ661" s="59"/>
      <c r="FR661" s="59"/>
      <c r="FS661" s="59"/>
      <c r="FT661" s="59"/>
      <c r="FU661" s="59"/>
      <c r="FV661" s="59"/>
      <c r="FW661" s="59"/>
      <c r="FX661" s="59"/>
      <c r="FY661" s="59"/>
      <c r="FZ661" s="59"/>
      <c r="GA661" s="59"/>
      <c r="GB661" s="59"/>
      <c r="GC661" s="59"/>
      <c r="GD661" s="59"/>
      <c r="GE661" s="59"/>
      <c r="GF661" s="59"/>
      <c r="GG661" s="59"/>
      <c r="GH661" s="59"/>
      <c r="GI661" s="59"/>
      <c r="GJ661" s="59"/>
      <c r="GK661" s="59"/>
      <c r="GL661" s="59"/>
      <c r="GM661" s="59"/>
      <c r="GN661" s="59"/>
      <c r="GO661" s="59"/>
      <c r="GP661" s="59"/>
      <c r="GQ661" s="59"/>
      <c r="GR661" s="59"/>
      <c r="GS661" s="59"/>
      <c r="GT661" s="59"/>
      <c r="GU661" s="59"/>
      <c r="GV661" s="59"/>
      <c r="GW661" s="59"/>
      <c r="GX661" s="59"/>
      <c r="GY661" s="59"/>
      <c r="GZ661" s="59"/>
      <c r="HA661" s="59"/>
      <c r="HB661" s="59"/>
      <c r="HC661" s="59"/>
      <c r="HD661" s="59"/>
      <c r="HE661" s="59"/>
      <c r="HF661" s="59"/>
      <c r="HG661" s="59"/>
      <c r="HH661" s="59"/>
      <c r="HI661" s="59"/>
      <c r="HJ661" s="59"/>
      <c r="HK661" s="59"/>
      <c r="HL661" s="59"/>
      <c r="HM661" s="59"/>
      <c r="HN661" s="59"/>
      <c r="HO661" s="59"/>
      <c r="HP661" s="59"/>
      <c r="HQ661" s="59"/>
      <c r="HR661" s="59"/>
      <c r="HS661" s="59"/>
      <c r="HT661" s="59"/>
      <c r="HU661" s="59"/>
      <c r="HV661" s="59"/>
      <c r="HW661" s="59"/>
      <c r="HX661" s="59"/>
      <c r="HY661" s="59"/>
      <c r="HZ661" s="59"/>
    </row>
    <row r="662" spans="1:234" ht="10.5" customHeight="1">
      <c r="A662" s="467"/>
      <c r="B662" s="468"/>
      <c r="C662" s="292"/>
      <c r="D662" s="283"/>
      <c r="E662" s="87"/>
      <c r="F662" s="87"/>
      <c r="G662" s="87"/>
      <c r="H662" s="87"/>
      <c r="I662" s="87"/>
      <c r="J662" s="88"/>
      <c r="K662" s="89"/>
      <c r="L662" s="90"/>
      <c r="M662" s="91"/>
      <c r="N662" s="92"/>
      <c r="O662" s="212"/>
      <c r="P662" s="222"/>
      <c r="Q662" s="319"/>
      <c r="R662" s="93"/>
      <c r="S662" s="93"/>
      <c r="T662" s="94"/>
      <c r="U662" s="94"/>
      <c r="V662" s="90"/>
      <c r="W662" s="89"/>
      <c r="X662" s="92"/>
      <c r="Y662" s="182"/>
      <c r="Z662" s="184"/>
      <c r="AA662" s="306"/>
      <c r="AB662" s="442"/>
      <c r="AC662" s="349"/>
      <c r="AD662" s="349"/>
      <c r="AE662" s="349"/>
      <c r="AF662" s="349"/>
      <c r="AG662" s="349"/>
      <c r="AH662" s="349"/>
      <c r="AI662" s="306"/>
      <c r="AJ662" s="90">
        <v>8</v>
      </c>
      <c r="AK662" s="182"/>
      <c r="AL662" s="184"/>
      <c r="AM662" s="349"/>
      <c r="AN662" s="349"/>
      <c r="AO662" s="306"/>
      <c r="AP662" s="350">
        <v>1</v>
      </c>
      <c r="AQ662" s="490"/>
      <c r="AR662" s="95"/>
      <c r="AS662" s="95"/>
      <c r="AT662" s="95"/>
      <c r="AU662" s="95"/>
      <c r="AV662" s="95"/>
      <c r="AW662" s="95"/>
      <c r="AX662" s="95"/>
      <c r="AY662" s="95"/>
      <c r="AZ662" s="95"/>
      <c r="BA662" s="95"/>
      <c r="BB662" s="95"/>
      <c r="BC662" s="95"/>
      <c r="BD662" s="95"/>
      <c r="BE662" s="95"/>
      <c r="BF662" s="95"/>
      <c r="BG662" s="95"/>
      <c r="BH662" s="95"/>
      <c r="BI662" s="95"/>
      <c r="BJ662" s="95"/>
      <c r="BK662" s="95"/>
      <c r="BL662" s="95"/>
      <c r="BM662" s="95"/>
      <c r="BN662" s="95"/>
      <c r="BO662" s="95"/>
      <c r="BP662" s="95"/>
      <c r="BQ662" s="95"/>
      <c r="BR662" s="95"/>
      <c r="BS662" s="95"/>
      <c r="BT662" s="95"/>
      <c r="BU662" s="95"/>
      <c r="BV662" s="95"/>
      <c r="BW662" s="95"/>
      <c r="BX662" s="95"/>
      <c r="BY662" s="95"/>
      <c r="BZ662" s="95"/>
      <c r="CA662" s="95"/>
      <c r="CB662" s="95"/>
      <c r="CC662" s="95"/>
      <c r="CD662" s="95"/>
      <c r="CE662" s="95"/>
      <c r="CF662" s="95"/>
      <c r="CG662" s="95"/>
      <c r="CH662" s="95"/>
      <c r="CI662" s="95"/>
      <c r="CJ662" s="95"/>
      <c r="CK662" s="95"/>
      <c r="CL662" s="95"/>
      <c r="CM662" s="95"/>
      <c r="CN662" s="95"/>
      <c r="CO662" s="95"/>
      <c r="CP662" s="95"/>
      <c r="CQ662" s="95"/>
      <c r="CR662" s="95"/>
      <c r="CS662" s="95"/>
      <c r="CT662" s="95"/>
      <c r="CU662" s="95"/>
      <c r="CV662" s="95"/>
      <c r="CW662" s="95"/>
      <c r="CX662" s="95"/>
      <c r="CY662" s="95"/>
      <c r="CZ662" s="95"/>
      <c r="DA662" s="95"/>
      <c r="DB662" s="95"/>
      <c r="DC662" s="95"/>
      <c r="DD662" s="95"/>
      <c r="DE662" s="95"/>
      <c r="DF662" s="95"/>
      <c r="DG662" s="95"/>
      <c r="DH662" s="95"/>
      <c r="DI662" s="95"/>
      <c r="DJ662" s="95"/>
      <c r="DK662" s="95"/>
      <c r="DL662" s="95"/>
      <c r="DM662" s="95"/>
      <c r="DN662" s="95"/>
      <c r="DO662" s="95"/>
      <c r="DP662" s="95"/>
      <c r="DQ662" s="95"/>
      <c r="DR662" s="95"/>
      <c r="DS662" s="95"/>
      <c r="DT662" s="95"/>
      <c r="DU662" s="95"/>
      <c r="DV662" s="95"/>
      <c r="DW662" s="95"/>
      <c r="DX662" s="95"/>
      <c r="DY662" s="95"/>
      <c r="DZ662" s="95"/>
      <c r="EA662" s="95"/>
      <c r="EB662" s="95"/>
      <c r="EC662" s="95"/>
      <c r="ED662" s="95"/>
      <c r="EE662" s="95"/>
      <c r="EF662" s="95"/>
      <c r="EG662" s="95"/>
      <c r="EH662" s="95"/>
      <c r="EI662" s="95"/>
      <c r="EJ662" s="95"/>
      <c r="EK662" s="95"/>
      <c r="EL662" s="95"/>
      <c r="EM662" s="95"/>
      <c r="EN662" s="95"/>
      <c r="EO662" s="95"/>
      <c r="EP662" s="95"/>
      <c r="EQ662" s="95"/>
      <c r="ER662" s="95"/>
      <c r="ES662" s="95"/>
      <c r="ET662" s="95"/>
      <c r="EU662" s="95"/>
      <c r="EV662" s="95"/>
      <c r="EW662" s="95"/>
      <c r="EX662" s="95"/>
      <c r="EY662" s="95"/>
      <c r="EZ662" s="95"/>
      <c r="FA662" s="95"/>
      <c r="FB662" s="95"/>
      <c r="FC662" s="95"/>
      <c r="FD662" s="95"/>
      <c r="FE662" s="95"/>
      <c r="FF662" s="95"/>
      <c r="FG662" s="95"/>
      <c r="FH662" s="95"/>
      <c r="FI662" s="95"/>
      <c r="FJ662" s="95"/>
      <c r="FK662" s="95"/>
      <c r="FL662" s="95"/>
      <c r="FM662" s="95"/>
      <c r="FN662" s="95"/>
      <c r="FO662" s="95"/>
      <c r="FP662" s="95"/>
      <c r="FQ662" s="95"/>
      <c r="FR662" s="95"/>
      <c r="FS662" s="95"/>
      <c r="FT662" s="95"/>
      <c r="FU662" s="95"/>
      <c r="FV662" s="95"/>
      <c r="FW662" s="95"/>
      <c r="FX662" s="95"/>
      <c r="FY662" s="95"/>
      <c r="FZ662" s="95"/>
      <c r="GA662" s="95"/>
      <c r="GB662" s="95"/>
      <c r="GC662" s="95"/>
      <c r="GD662" s="95"/>
      <c r="GE662" s="95"/>
      <c r="GF662" s="95"/>
      <c r="GG662" s="95"/>
      <c r="GH662" s="95"/>
      <c r="GI662" s="95"/>
      <c r="GJ662" s="95"/>
      <c r="GK662" s="95"/>
      <c r="GL662" s="95"/>
      <c r="GM662" s="95"/>
      <c r="GN662" s="95"/>
      <c r="GO662" s="95"/>
      <c r="GP662" s="95"/>
      <c r="GQ662" s="95"/>
      <c r="GR662" s="95"/>
      <c r="GS662" s="95"/>
      <c r="GT662" s="95"/>
      <c r="GU662" s="95"/>
      <c r="GV662" s="95"/>
      <c r="GW662" s="95"/>
      <c r="GX662" s="95"/>
      <c r="GY662" s="95"/>
      <c r="GZ662" s="95"/>
      <c r="HA662" s="95"/>
      <c r="HB662" s="95"/>
      <c r="HC662" s="95"/>
      <c r="HD662" s="95"/>
      <c r="HE662" s="95"/>
      <c r="HF662" s="95"/>
      <c r="HG662" s="95"/>
      <c r="HH662" s="95"/>
      <c r="HI662" s="95"/>
      <c r="HJ662" s="95"/>
      <c r="HK662" s="95"/>
      <c r="HL662" s="95"/>
      <c r="HM662" s="95"/>
      <c r="HN662" s="95"/>
      <c r="HO662" s="95"/>
      <c r="HP662" s="95"/>
      <c r="HQ662" s="95"/>
      <c r="HR662" s="95"/>
      <c r="HS662" s="95"/>
      <c r="HT662" s="95"/>
      <c r="HU662" s="95"/>
      <c r="HV662" s="95"/>
      <c r="HW662" s="95"/>
      <c r="HX662" s="95"/>
      <c r="HY662" s="95"/>
      <c r="HZ662" s="95"/>
    </row>
    <row r="663" spans="1:234" s="95" customFormat="1" ht="10.5" customHeight="1">
      <c r="A663" s="463" t="s">
        <v>60</v>
      </c>
      <c r="B663" s="465">
        <f>B661+1</f>
        <v>38945</v>
      </c>
      <c r="C663" s="293">
        <f>SUM(D663:J664)</f>
        <v>25</v>
      </c>
      <c r="D663" s="284"/>
      <c r="E663" s="80"/>
      <c r="F663" s="80"/>
      <c r="G663" s="80"/>
      <c r="H663" s="80"/>
      <c r="I663" s="80"/>
      <c r="J663" s="81"/>
      <c r="K663" s="28"/>
      <c r="L663" s="30"/>
      <c r="M663" s="82"/>
      <c r="N663" s="83"/>
      <c r="O663" s="211"/>
      <c r="P663" s="221"/>
      <c r="Q663" s="318">
        <f>SUM(R663:R664,T663:T664)+SUM(S663:S664)*1.5+SUM(U663:U664)/3+SUM(V663:V664)*0.6</f>
        <v>5</v>
      </c>
      <c r="R663" s="70"/>
      <c r="S663" s="70"/>
      <c r="T663" s="29"/>
      <c r="U663" s="29"/>
      <c r="V663" s="30"/>
      <c r="W663" s="28"/>
      <c r="X663" s="83"/>
      <c r="Y663" s="140"/>
      <c r="Z663" s="185"/>
      <c r="AA663" s="34"/>
      <c r="AB663" s="32"/>
      <c r="AC663" s="33"/>
      <c r="AD663" s="33"/>
      <c r="AE663" s="33"/>
      <c r="AF663" s="33"/>
      <c r="AG663" s="33"/>
      <c r="AH663" s="33"/>
      <c r="AI663" s="34"/>
      <c r="AJ663" s="30"/>
      <c r="AK663" s="180">
        <v>52</v>
      </c>
      <c r="AL663" s="185">
        <v>72</v>
      </c>
      <c r="AM663" s="33">
        <v>68</v>
      </c>
      <c r="AN663" s="33">
        <v>63</v>
      </c>
      <c r="AO663" s="34">
        <f>AN663-AK663</f>
        <v>11</v>
      </c>
      <c r="AP663" s="352"/>
      <c r="AQ663" s="491" t="s">
        <v>607</v>
      </c>
      <c r="AR663" s="59"/>
      <c r="AS663" s="59"/>
      <c r="AT663" s="59"/>
      <c r="AU663" s="59"/>
      <c r="AV663" s="59"/>
      <c r="AW663" s="59"/>
      <c r="AX663" s="59"/>
      <c r="AY663" s="59"/>
      <c r="AZ663" s="59"/>
      <c r="BA663" s="59"/>
      <c r="BB663" s="59"/>
      <c r="BC663" s="59"/>
      <c r="BD663" s="59"/>
      <c r="BE663" s="59"/>
      <c r="BF663" s="59"/>
      <c r="BG663" s="59"/>
      <c r="BH663" s="59"/>
      <c r="BI663" s="59"/>
      <c r="BJ663" s="59"/>
      <c r="BK663" s="59"/>
      <c r="BL663" s="59"/>
      <c r="BM663" s="59"/>
      <c r="BN663" s="59"/>
      <c r="BO663" s="59"/>
      <c r="BP663" s="59"/>
      <c r="BQ663" s="59"/>
      <c r="BR663" s="59"/>
      <c r="BS663" s="59"/>
      <c r="BT663" s="59"/>
      <c r="BU663" s="59"/>
      <c r="BV663" s="59"/>
      <c r="BW663" s="59"/>
      <c r="BX663" s="59"/>
      <c r="BY663" s="59"/>
      <c r="BZ663" s="59"/>
      <c r="CA663" s="59"/>
      <c r="CB663" s="59"/>
      <c r="CC663" s="59"/>
      <c r="CD663" s="59"/>
      <c r="CE663" s="59"/>
      <c r="CF663" s="59"/>
      <c r="CG663" s="59"/>
      <c r="CH663" s="59"/>
      <c r="CI663" s="59"/>
      <c r="CJ663" s="59"/>
      <c r="CK663" s="59"/>
      <c r="CL663" s="59"/>
      <c r="CM663" s="59"/>
      <c r="CN663" s="59"/>
      <c r="CO663" s="59"/>
      <c r="CP663" s="59"/>
      <c r="CQ663" s="59"/>
      <c r="CR663" s="59"/>
      <c r="CS663" s="59"/>
      <c r="CT663" s="59"/>
      <c r="CU663" s="59"/>
      <c r="CV663" s="59"/>
      <c r="CW663" s="59"/>
      <c r="CX663" s="59"/>
      <c r="CY663" s="59"/>
      <c r="CZ663" s="59"/>
      <c r="DA663" s="59"/>
      <c r="DB663" s="59"/>
      <c r="DC663" s="59"/>
      <c r="DD663" s="59"/>
      <c r="DE663" s="59"/>
      <c r="DF663" s="59"/>
      <c r="DG663" s="59"/>
      <c r="DH663" s="59"/>
      <c r="DI663" s="59"/>
      <c r="DJ663" s="59"/>
      <c r="DK663" s="59"/>
      <c r="DL663" s="59"/>
      <c r="DM663" s="59"/>
      <c r="DN663" s="59"/>
      <c r="DO663" s="59"/>
      <c r="DP663" s="59"/>
      <c r="DQ663" s="59"/>
      <c r="DR663" s="59"/>
      <c r="DS663" s="59"/>
      <c r="DT663" s="59"/>
      <c r="DU663" s="59"/>
      <c r="DV663" s="59"/>
      <c r="DW663" s="59"/>
      <c r="DX663" s="59"/>
      <c r="DY663" s="59"/>
      <c r="DZ663" s="59"/>
      <c r="EA663" s="59"/>
      <c r="EB663" s="59"/>
      <c r="EC663" s="59"/>
      <c r="ED663" s="59"/>
      <c r="EE663" s="59"/>
      <c r="EF663" s="59"/>
      <c r="EG663" s="59"/>
      <c r="EH663" s="59"/>
      <c r="EI663" s="59"/>
      <c r="EJ663" s="59"/>
      <c r="EK663" s="59"/>
      <c r="EL663" s="59"/>
      <c r="EM663" s="59"/>
      <c r="EN663" s="59"/>
      <c r="EO663" s="59"/>
      <c r="EP663" s="59"/>
      <c r="EQ663" s="59"/>
      <c r="ER663" s="59"/>
      <c r="ES663" s="59"/>
      <c r="ET663" s="59"/>
      <c r="EU663" s="59"/>
      <c r="EV663" s="59"/>
      <c r="EW663" s="59"/>
      <c r="EX663" s="59"/>
      <c r="EY663" s="59"/>
      <c r="EZ663" s="59"/>
      <c r="FA663" s="59"/>
      <c r="FB663" s="59"/>
      <c r="FC663" s="59"/>
      <c r="FD663" s="59"/>
      <c r="FE663" s="59"/>
      <c r="FF663" s="59"/>
      <c r="FG663" s="59"/>
      <c r="FH663" s="59"/>
      <c r="FI663" s="59"/>
      <c r="FJ663" s="59"/>
      <c r="FK663" s="59"/>
      <c r="FL663" s="59"/>
      <c r="FM663" s="59"/>
      <c r="FN663" s="59"/>
      <c r="FO663" s="59"/>
      <c r="FP663" s="59"/>
      <c r="FQ663" s="59"/>
      <c r="FR663" s="59"/>
      <c r="FS663" s="59"/>
      <c r="FT663" s="59"/>
      <c r="FU663" s="59"/>
      <c r="FV663" s="59"/>
      <c r="FW663" s="59"/>
      <c r="FX663" s="59"/>
      <c r="FY663" s="59"/>
      <c r="FZ663" s="59"/>
      <c r="GA663" s="59"/>
      <c r="GB663" s="59"/>
      <c r="GC663" s="59"/>
      <c r="GD663" s="59"/>
      <c r="GE663" s="59"/>
      <c r="GF663" s="59"/>
      <c r="GG663" s="59"/>
      <c r="GH663" s="59"/>
      <c r="GI663" s="59"/>
      <c r="GJ663" s="59"/>
      <c r="GK663" s="59"/>
      <c r="GL663" s="59"/>
      <c r="GM663" s="59"/>
      <c r="GN663" s="59"/>
      <c r="GO663" s="59"/>
      <c r="GP663" s="59"/>
      <c r="GQ663" s="59"/>
      <c r="GR663" s="59"/>
      <c r="GS663" s="59"/>
      <c r="GT663" s="59"/>
      <c r="GU663" s="59"/>
      <c r="GV663" s="59"/>
      <c r="GW663" s="59"/>
      <c r="GX663" s="59"/>
      <c r="GY663" s="59"/>
      <c r="GZ663" s="59"/>
      <c r="HA663" s="59"/>
      <c r="HB663" s="59"/>
      <c r="HC663" s="59"/>
      <c r="HD663" s="59"/>
      <c r="HE663" s="59"/>
      <c r="HF663" s="59"/>
      <c r="HG663" s="59"/>
      <c r="HH663" s="59"/>
      <c r="HI663" s="59"/>
      <c r="HJ663" s="59"/>
      <c r="HK663" s="59"/>
      <c r="HL663" s="59"/>
      <c r="HM663" s="59"/>
      <c r="HN663" s="59"/>
      <c r="HO663" s="59"/>
      <c r="HP663" s="59"/>
      <c r="HQ663" s="59"/>
      <c r="HR663" s="59"/>
      <c r="HS663" s="59"/>
      <c r="HT663" s="59"/>
      <c r="HU663" s="59"/>
      <c r="HV663" s="59"/>
      <c r="HW663" s="59"/>
      <c r="HX663" s="59"/>
      <c r="HY663" s="59"/>
      <c r="HZ663" s="59"/>
    </row>
    <row r="664" spans="1:234" ht="10.5" customHeight="1">
      <c r="A664" s="467"/>
      <c r="B664" s="468"/>
      <c r="C664" s="294"/>
      <c r="D664" s="283">
        <v>25</v>
      </c>
      <c r="E664" s="87"/>
      <c r="F664" s="87"/>
      <c r="G664" s="87"/>
      <c r="H664" s="87"/>
      <c r="I664" s="87"/>
      <c r="J664" s="88"/>
      <c r="K664" s="89" t="s">
        <v>98</v>
      </c>
      <c r="L664" s="90">
        <v>10</v>
      </c>
      <c r="M664" s="91" t="s">
        <v>97</v>
      </c>
      <c r="N664" s="92">
        <v>19</v>
      </c>
      <c r="O664" s="212" t="s">
        <v>207</v>
      </c>
      <c r="P664" s="222"/>
      <c r="Q664" s="319"/>
      <c r="R664" s="93"/>
      <c r="S664" s="93"/>
      <c r="T664" s="94">
        <v>5</v>
      </c>
      <c r="U664" s="94"/>
      <c r="V664" s="90"/>
      <c r="W664" s="89">
        <v>120</v>
      </c>
      <c r="X664" s="92"/>
      <c r="Y664" s="182"/>
      <c r="Z664" s="184"/>
      <c r="AA664" s="306"/>
      <c r="AB664" s="442">
        <v>25</v>
      </c>
      <c r="AC664" s="349"/>
      <c r="AD664" s="349"/>
      <c r="AE664" s="349"/>
      <c r="AF664" s="349"/>
      <c r="AG664" s="349"/>
      <c r="AH664" s="349"/>
      <c r="AI664" s="306"/>
      <c r="AJ664" s="90">
        <v>7</v>
      </c>
      <c r="AK664" s="182"/>
      <c r="AL664" s="184"/>
      <c r="AM664" s="349"/>
      <c r="AN664" s="349"/>
      <c r="AO664" s="306"/>
      <c r="AP664" s="350"/>
      <c r="AQ664" s="490"/>
      <c r="AR664" s="95"/>
      <c r="AS664" s="95"/>
      <c r="AT664" s="95"/>
      <c r="AU664" s="95"/>
      <c r="AV664" s="95"/>
      <c r="AW664" s="95"/>
      <c r="AX664" s="95"/>
      <c r="AY664" s="95"/>
      <c r="AZ664" s="95"/>
      <c r="BA664" s="95"/>
      <c r="BB664" s="95"/>
      <c r="BC664" s="95"/>
      <c r="BD664" s="95"/>
      <c r="BE664" s="95"/>
      <c r="BF664" s="95"/>
      <c r="BG664" s="95"/>
      <c r="BH664" s="95"/>
      <c r="BI664" s="95"/>
      <c r="BJ664" s="95"/>
      <c r="BK664" s="95"/>
      <c r="BL664" s="95"/>
      <c r="BM664" s="95"/>
      <c r="BN664" s="95"/>
      <c r="BO664" s="95"/>
      <c r="BP664" s="95"/>
      <c r="BQ664" s="95"/>
      <c r="BR664" s="95"/>
      <c r="BS664" s="95"/>
      <c r="BT664" s="95"/>
      <c r="BU664" s="95"/>
      <c r="BV664" s="95"/>
      <c r="BW664" s="95"/>
      <c r="BX664" s="95"/>
      <c r="BY664" s="95"/>
      <c r="BZ664" s="95"/>
      <c r="CA664" s="95"/>
      <c r="CB664" s="95"/>
      <c r="CC664" s="95"/>
      <c r="CD664" s="95"/>
      <c r="CE664" s="95"/>
      <c r="CF664" s="95"/>
      <c r="CG664" s="95"/>
      <c r="CH664" s="95"/>
      <c r="CI664" s="95"/>
      <c r="CJ664" s="95"/>
      <c r="CK664" s="95"/>
      <c r="CL664" s="95"/>
      <c r="CM664" s="95"/>
      <c r="CN664" s="95"/>
      <c r="CO664" s="95"/>
      <c r="CP664" s="95"/>
      <c r="CQ664" s="95"/>
      <c r="CR664" s="95"/>
      <c r="CS664" s="95"/>
      <c r="CT664" s="95"/>
      <c r="CU664" s="95"/>
      <c r="CV664" s="95"/>
      <c r="CW664" s="95"/>
      <c r="CX664" s="95"/>
      <c r="CY664" s="95"/>
      <c r="CZ664" s="95"/>
      <c r="DA664" s="95"/>
      <c r="DB664" s="95"/>
      <c r="DC664" s="95"/>
      <c r="DD664" s="95"/>
      <c r="DE664" s="95"/>
      <c r="DF664" s="95"/>
      <c r="DG664" s="95"/>
      <c r="DH664" s="95"/>
      <c r="DI664" s="95"/>
      <c r="DJ664" s="95"/>
      <c r="DK664" s="95"/>
      <c r="DL664" s="95"/>
      <c r="DM664" s="95"/>
      <c r="DN664" s="95"/>
      <c r="DO664" s="95"/>
      <c r="DP664" s="95"/>
      <c r="DQ664" s="95"/>
      <c r="DR664" s="95"/>
      <c r="DS664" s="95"/>
      <c r="DT664" s="95"/>
      <c r="DU664" s="95"/>
      <c r="DV664" s="95"/>
      <c r="DW664" s="95"/>
      <c r="DX664" s="95"/>
      <c r="DY664" s="95"/>
      <c r="DZ664" s="95"/>
      <c r="EA664" s="95"/>
      <c r="EB664" s="95"/>
      <c r="EC664" s="95"/>
      <c r="ED664" s="95"/>
      <c r="EE664" s="95"/>
      <c r="EF664" s="95"/>
      <c r="EG664" s="95"/>
      <c r="EH664" s="95"/>
      <c r="EI664" s="95"/>
      <c r="EJ664" s="95"/>
      <c r="EK664" s="95"/>
      <c r="EL664" s="95"/>
      <c r="EM664" s="95"/>
      <c r="EN664" s="95"/>
      <c r="EO664" s="95"/>
      <c r="EP664" s="95"/>
      <c r="EQ664" s="95"/>
      <c r="ER664" s="95"/>
      <c r="ES664" s="95"/>
      <c r="ET664" s="95"/>
      <c r="EU664" s="95"/>
      <c r="EV664" s="95"/>
      <c r="EW664" s="95"/>
      <c r="EX664" s="95"/>
      <c r="EY664" s="95"/>
      <c r="EZ664" s="95"/>
      <c r="FA664" s="95"/>
      <c r="FB664" s="95"/>
      <c r="FC664" s="95"/>
      <c r="FD664" s="95"/>
      <c r="FE664" s="95"/>
      <c r="FF664" s="95"/>
      <c r="FG664" s="95"/>
      <c r="FH664" s="95"/>
      <c r="FI664" s="95"/>
      <c r="FJ664" s="95"/>
      <c r="FK664" s="95"/>
      <c r="FL664" s="95"/>
      <c r="FM664" s="95"/>
      <c r="FN664" s="95"/>
      <c r="FO664" s="95"/>
      <c r="FP664" s="95"/>
      <c r="FQ664" s="95"/>
      <c r="FR664" s="95"/>
      <c r="FS664" s="95"/>
      <c r="FT664" s="95"/>
      <c r="FU664" s="95"/>
      <c r="FV664" s="95"/>
      <c r="FW664" s="95"/>
      <c r="FX664" s="95"/>
      <c r="FY664" s="95"/>
      <c r="FZ664" s="95"/>
      <c r="GA664" s="95"/>
      <c r="GB664" s="95"/>
      <c r="GC664" s="95"/>
      <c r="GD664" s="95"/>
      <c r="GE664" s="95"/>
      <c r="GF664" s="95"/>
      <c r="GG664" s="95"/>
      <c r="GH664" s="95"/>
      <c r="GI664" s="95"/>
      <c r="GJ664" s="95"/>
      <c r="GK664" s="95"/>
      <c r="GL664" s="95"/>
      <c r="GM664" s="95"/>
      <c r="GN664" s="95"/>
      <c r="GO664" s="95"/>
      <c r="GP664" s="95"/>
      <c r="GQ664" s="95"/>
      <c r="GR664" s="95"/>
      <c r="GS664" s="95"/>
      <c r="GT664" s="95"/>
      <c r="GU664" s="95"/>
      <c r="GV664" s="95"/>
      <c r="GW664" s="95"/>
      <c r="GX664" s="95"/>
      <c r="GY664" s="95"/>
      <c r="GZ664" s="95"/>
      <c r="HA664" s="95"/>
      <c r="HB664" s="95"/>
      <c r="HC664" s="95"/>
      <c r="HD664" s="95"/>
      <c r="HE664" s="95"/>
      <c r="HF664" s="95"/>
      <c r="HG664" s="95"/>
      <c r="HH664" s="95"/>
      <c r="HI664" s="95"/>
      <c r="HJ664" s="95"/>
      <c r="HK664" s="95"/>
      <c r="HL664" s="95"/>
      <c r="HM664" s="95"/>
      <c r="HN664" s="95"/>
      <c r="HO664" s="95"/>
      <c r="HP664" s="95"/>
      <c r="HQ664" s="95"/>
      <c r="HR664" s="95"/>
      <c r="HS664" s="95"/>
      <c r="HT664" s="95"/>
      <c r="HU664" s="95"/>
      <c r="HV664" s="95"/>
      <c r="HW664" s="95"/>
      <c r="HX664" s="95"/>
      <c r="HY664" s="95"/>
      <c r="HZ664" s="95"/>
    </row>
    <row r="665" spans="1:234" s="95" customFormat="1" ht="10.5" customHeight="1">
      <c r="A665" s="463" t="s">
        <v>61</v>
      </c>
      <c r="B665" s="465">
        <f>B663+1</f>
        <v>38946</v>
      </c>
      <c r="C665" s="293">
        <f>SUM(D665:J666)</f>
        <v>10</v>
      </c>
      <c r="D665" s="285">
        <v>10</v>
      </c>
      <c r="E665" s="96"/>
      <c r="F665" s="80"/>
      <c r="G665" s="80"/>
      <c r="H665" s="80"/>
      <c r="I665" s="96"/>
      <c r="J665" s="81"/>
      <c r="K665" s="28" t="s">
        <v>31</v>
      </c>
      <c r="L665" s="99">
        <v>8</v>
      </c>
      <c r="M665" s="82" t="s">
        <v>100</v>
      </c>
      <c r="N665" s="83">
        <v>11</v>
      </c>
      <c r="O665" s="213" t="s">
        <v>207</v>
      </c>
      <c r="P665" s="221"/>
      <c r="Q665" s="318">
        <f>SUM(R665:R666,T665:T666)+SUM(S665:S666)*1.5+SUM(U665:U666)/3+SUM(V665:V666)*0.6</f>
        <v>2</v>
      </c>
      <c r="R665" s="70"/>
      <c r="S665" s="70"/>
      <c r="T665" s="29">
        <v>2</v>
      </c>
      <c r="U665" s="29"/>
      <c r="V665" s="30"/>
      <c r="W665" s="28">
        <v>122</v>
      </c>
      <c r="X665" s="83"/>
      <c r="Y665" s="140"/>
      <c r="Z665" s="185"/>
      <c r="AA665" s="34"/>
      <c r="AB665" s="32">
        <v>10</v>
      </c>
      <c r="AC665" s="33"/>
      <c r="AD665" s="33"/>
      <c r="AE665" s="33"/>
      <c r="AF665" s="33"/>
      <c r="AG665" s="33"/>
      <c r="AH665" s="33"/>
      <c r="AI665" s="34"/>
      <c r="AJ665" s="30"/>
      <c r="AK665" s="180" t="s">
        <v>99</v>
      </c>
      <c r="AL665" s="185"/>
      <c r="AM665" s="33"/>
      <c r="AN665" s="33"/>
      <c r="AO665" s="34"/>
      <c r="AP665" s="352"/>
      <c r="AQ665" s="491" t="s">
        <v>602</v>
      </c>
      <c r="AR665" s="59"/>
      <c r="AS665" s="59"/>
      <c r="AT665" s="59"/>
      <c r="AU665" s="59"/>
      <c r="AV665" s="59"/>
      <c r="AW665" s="59"/>
      <c r="AX665" s="59"/>
      <c r="AY665" s="59"/>
      <c r="AZ665" s="59"/>
      <c r="BA665" s="59"/>
      <c r="BB665" s="59"/>
      <c r="BC665" s="59"/>
      <c r="BD665" s="59"/>
      <c r="BE665" s="59"/>
      <c r="BF665" s="59"/>
      <c r="BG665" s="59"/>
      <c r="BH665" s="59"/>
      <c r="BI665" s="59"/>
      <c r="BJ665" s="59"/>
      <c r="BK665" s="59"/>
      <c r="BL665" s="59"/>
      <c r="BM665" s="59"/>
      <c r="BN665" s="59"/>
      <c r="BO665" s="59"/>
      <c r="BP665" s="59"/>
      <c r="BQ665" s="59"/>
      <c r="BR665" s="59"/>
      <c r="BS665" s="59"/>
      <c r="BT665" s="59"/>
      <c r="BU665" s="59"/>
      <c r="BV665" s="59"/>
      <c r="BW665" s="59"/>
      <c r="BX665" s="59"/>
      <c r="BY665" s="59"/>
      <c r="BZ665" s="59"/>
      <c r="CA665" s="59"/>
      <c r="CB665" s="59"/>
      <c r="CC665" s="59"/>
      <c r="CD665" s="59"/>
      <c r="CE665" s="59"/>
      <c r="CF665" s="59"/>
      <c r="CG665" s="59"/>
      <c r="CH665" s="59"/>
      <c r="CI665" s="59"/>
      <c r="CJ665" s="59"/>
      <c r="CK665" s="59"/>
      <c r="CL665" s="59"/>
      <c r="CM665" s="59"/>
      <c r="CN665" s="59"/>
      <c r="CO665" s="59"/>
      <c r="CP665" s="59"/>
      <c r="CQ665" s="59"/>
      <c r="CR665" s="59"/>
      <c r="CS665" s="59"/>
      <c r="CT665" s="59"/>
      <c r="CU665" s="59"/>
      <c r="CV665" s="59"/>
      <c r="CW665" s="59"/>
      <c r="CX665" s="59"/>
      <c r="CY665" s="59"/>
      <c r="CZ665" s="59"/>
      <c r="DA665" s="59"/>
      <c r="DB665" s="59"/>
      <c r="DC665" s="59"/>
      <c r="DD665" s="59"/>
      <c r="DE665" s="59"/>
      <c r="DF665" s="59"/>
      <c r="DG665" s="59"/>
      <c r="DH665" s="59"/>
      <c r="DI665" s="59"/>
      <c r="DJ665" s="59"/>
      <c r="DK665" s="59"/>
      <c r="DL665" s="59"/>
      <c r="DM665" s="59"/>
      <c r="DN665" s="59"/>
      <c r="DO665" s="59"/>
      <c r="DP665" s="59"/>
      <c r="DQ665" s="59"/>
      <c r="DR665" s="59"/>
      <c r="DS665" s="59"/>
      <c r="DT665" s="59"/>
      <c r="DU665" s="59"/>
      <c r="DV665" s="59"/>
      <c r="DW665" s="59"/>
      <c r="DX665" s="59"/>
      <c r="DY665" s="59"/>
      <c r="DZ665" s="59"/>
      <c r="EA665" s="59"/>
      <c r="EB665" s="59"/>
      <c r="EC665" s="59"/>
      <c r="ED665" s="59"/>
      <c r="EE665" s="59"/>
      <c r="EF665" s="59"/>
      <c r="EG665" s="59"/>
      <c r="EH665" s="59"/>
      <c r="EI665" s="59"/>
      <c r="EJ665" s="59"/>
      <c r="EK665" s="59"/>
      <c r="EL665" s="59"/>
      <c r="EM665" s="59"/>
      <c r="EN665" s="59"/>
      <c r="EO665" s="59"/>
      <c r="EP665" s="59"/>
      <c r="EQ665" s="59"/>
      <c r="ER665" s="59"/>
      <c r="ES665" s="59"/>
      <c r="ET665" s="59"/>
      <c r="EU665" s="59"/>
      <c r="EV665" s="59"/>
      <c r="EW665" s="59"/>
      <c r="EX665" s="59"/>
      <c r="EY665" s="59"/>
      <c r="EZ665" s="59"/>
      <c r="FA665" s="59"/>
      <c r="FB665" s="59"/>
      <c r="FC665" s="59"/>
      <c r="FD665" s="59"/>
      <c r="FE665" s="59"/>
      <c r="FF665" s="59"/>
      <c r="FG665" s="59"/>
      <c r="FH665" s="59"/>
      <c r="FI665" s="59"/>
      <c r="FJ665" s="59"/>
      <c r="FK665" s="59"/>
      <c r="FL665" s="59"/>
      <c r="FM665" s="59"/>
      <c r="FN665" s="59"/>
      <c r="FO665" s="59"/>
      <c r="FP665" s="59"/>
      <c r="FQ665" s="59"/>
      <c r="FR665" s="59"/>
      <c r="FS665" s="59"/>
      <c r="FT665" s="59"/>
      <c r="FU665" s="59"/>
      <c r="FV665" s="59"/>
      <c r="FW665" s="59"/>
      <c r="FX665" s="59"/>
      <c r="FY665" s="59"/>
      <c r="FZ665" s="59"/>
      <c r="GA665" s="59"/>
      <c r="GB665" s="59"/>
      <c r="GC665" s="59"/>
      <c r="GD665" s="59"/>
      <c r="GE665" s="59"/>
      <c r="GF665" s="59"/>
      <c r="GG665" s="59"/>
      <c r="GH665" s="59"/>
      <c r="GI665" s="59"/>
      <c r="GJ665" s="59"/>
      <c r="GK665" s="59"/>
      <c r="GL665" s="59"/>
      <c r="GM665" s="59"/>
      <c r="GN665" s="59"/>
      <c r="GO665" s="59"/>
      <c r="GP665" s="59"/>
      <c r="GQ665" s="59"/>
      <c r="GR665" s="59"/>
      <c r="GS665" s="59"/>
      <c r="GT665" s="59"/>
      <c r="GU665" s="59"/>
      <c r="GV665" s="59"/>
      <c r="GW665" s="59"/>
      <c r="GX665" s="59"/>
      <c r="GY665" s="59"/>
      <c r="GZ665" s="59"/>
      <c r="HA665" s="59"/>
      <c r="HB665" s="59"/>
      <c r="HC665" s="59"/>
      <c r="HD665" s="59"/>
      <c r="HE665" s="59"/>
      <c r="HF665" s="59"/>
      <c r="HG665" s="59"/>
      <c r="HH665" s="59"/>
      <c r="HI665" s="59"/>
      <c r="HJ665" s="59"/>
      <c r="HK665" s="59"/>
      <c r="HL665" s="59"/>
      <c r="HM665" s="59"/>
      <c r="HN665" s="59"/>
      <c r="HO665" s="59"/>
      <c r="HP665" s="59"/>
      <c r="HQ665" s="59"/>
      <c r="HR665" s="59"/>
      <c r="HS665" s="59"/>
      <c r="HT665" s="59"/>
      <c r="HU665" s="59"/>
      <c r="HV665" s="59"/>
      <c r="HW665" s="59"/>
      <c r="HX665" s="59"/>
      <c r="HY665" s="59"/>
      <c r="HZ665" s="59"/>
    </row>
    <row r="666" spans="1:234" ht="10.5" customHeight="1">
      <c r="A666" s="467"/>
      <c r="B666" s="468"/>
      <c r="C666" s="294"/>
      <c r="D666" s="286"/>
      <c r="E666" s="97"/>
      <c r="F666" s="87"/>
      <c r="G666" s="87"/>
      <c r="H666" s="87"/>
      <c r="I666" s="97"/>
      <c r="J666" s="88"/>
      <c r="K666" s="89"/>
      <c r="L666" s="101"/>
      <c r="M666" s="91"/>
      <c r="N666" s="92"/>
      <c r="O666" s="212"/>
      <c r="P666" s="280" t="s">
        <v>606</v>
      </c>
      <c r="Q666" s="319"/>
      <c r="R666" s="93"/>
      <c r="S666" s="93"/>
      <c r="T666" s="94"/>
      <c r="U666" s="94"/>
      <c r="V666" s="90"/>
      <c r="W666" s="89"/>
      <c r="X666" s="92"/>
      <c r="Y666" s="182"/>
      <c r="Z666" s="184"/>
      <c r="AA666" s="306"/>
      <c r="AB666" s="442"/>
      <c r="AC666" s="349"/>
      <c r="AD666" s="349"/>
      <c r="AE666" s="349"/>
      <c r="AF666" s="349"/>
      <c r="AG666" s="349"/>
      <c r="AH666" s="349"/>
      <c r="AI666" s="306"/>
      <c r="AJ666" s="90">
        <v>8</v>
      </c>
      <c r="AK666" s="182"/>
      <c r="AL666" s="184"/>
      <c r="AM666" s="349"/>
      <c r="AN666" s="349"/>
      <c r="AO666" s="306"/>
      <c r="AP666" s="350"/>
      <c r="AQ666" s="490"/>
      <c r="AR666" s="95"/>
      <c r="AS666" s="95"/>
      <c r="AT666" s="95"/>
      <c r="AU666" s="95"/>
      <c r="AV666" s="95"/>
      <c r="AW666" s="95"/>
      <c r="AX666" s="95"/>
      <c r="AY666" s="95"/>
      <c r="AZ666" s="95"/>
      <c r="BA666" s="95"/>
      <c r="BB666" s="95"/>
      <c r="BC666" s="95"/>
      <c r="BD666" s="95"/>
      <c r="BE666" s="95"/>
      <c r="BF666" s="95"/>
      <c r="BG666" s="95"/>
      <c r="BH666" s="95"/>
      <c r="BI666" s="95"/>
      <c r="BJ666" s="95"/>
      <c r="BK666" s="95"/>
      <c r="BL666" s="95"/>
      <c r="BM666" s="95"/>
      <c r="BN666" s="95"/>
      <c r="BO666" s="95"/>
      <c r="BP666" s="95"/>
      <c r="BQ666" s="95"/>
      <c r="BR666" s="95"/>
      <c r="BS666" s="95"/>
      <c r="BT666" s="95"/>
      <c r="BU666" s="95"/>
      <c r="BV666" s="95"/>
      <c r="BW666" s="95"/>
      <c r="BX666" s="95"/>
      <c r="BY666" s="95"/>
      <c r="BZ666" s="95"/>
      <c r="CA666" s="95"/>
      <c r="CB666" s="95"/>
      <c r="CC666" s="95"/>
      <c r="CD666" s="95"/>
      <c r="CE666" s="95"/>
      <c r="CF666" s="95"/>
      <c r="CG666" s="95"/>
      <c r="CH666" s="95"/>
      <c r="CI666" s="95"/>
      <c r="CJ666" s="95"/>
      <c r="CK666" s="95"/>
      <c r="CL666" s="95"/>
      <c r="CM666" s="95"/>
      <c r="CN666" s="95"/>
      <c r="CO666" s="95"/>
      <c r="CP666" s="95"/>
      <c r="CQ666" s="95"/>
      <c r="CR666" s="95"/>
      <c r="CS666" s="95"/>
      <c r="CT666" s="95"/>
      <c r="CU666" s="95"/>
      <c r="CV666" s="95"/>
      <c r="CW666" s="95"/>
      <c r="CX666" s="95"/>
      <c r="CY666" s="95"/>
      <c r="CZ666" s="95"/>
      <c r="DA666" s="95"/>
      <c r="DB666" s="95"/>
      <c r="DC666" s="95"/>
      <c r="DD666" s="95"/>
      <c r="DE666" s="95"/>
      <c r="DF666" s="95"/>
      <c r="DG666" s="95"/>
      <c r="DH666" s="95"/>
      <c r="DI666" s="95"/>
      <c r="DJ666" s="95"/>
      <c r="DK666" s="95"/>
      <c r="DL666" s="95"/>
      <c r="DM666" s="95"/>
      <c r="DN666" s="95"/>
      <c r="DO666" s="95"/>
      <c r="DP666" s="95"/>
      <c r="DQ666" s="95"/>
      <c r="DR666" s="95"/>
      <c r="DS666" s="95"/>
      <c r="DT666" s="95"/>
      <c r="DU666" s="95"/>
      <c r="DV666" s="95"/>
      <c r="DW666" s="95"/>
      <c r="DX666" s="95"/>
      <c r="DY666" s="95"/>
      <c r="DZ666" s="95"/>
      <c r="EA666" s="95"/>
      <c r="EB666" s="95"/>
      <c r="EC666" s="95"/>
      <c r="ED666" s="95"/>
      <c r="EE666" s="95"/>
      <c r="EF666" s="95"/>
      <c r="EG666" s="95"/>
      <c r="EH666" s="95"/>
      <c r="EI666" s="95"/>
      <c r="EJ666" s="95"/>
      <c r="EK666" s="95"/>
      <c r="EL666" s="95"/>
      <c r="EM666" s="95"/>
      <c r="EN666" s="95"/>
      <c r="EO666" s="95"/>
      <c r="EP666" s="95"/>
      <c r="EQ666" s="95"/>
      <c r="ER666" s="95"/>
      <c r="ES666" s="95"/>
      <c r="ET666" s="95"/>
      <c r="EU666" s="95"/>
      <c r="EV666" s="95"/>
      <c r="EW666" s="95"/>
      <c r="EX666" s="95"/>
      <c r="EY666" s="95"/>
      <c r="EZ666" s="95"/>
      <c r="FA666" s="95"/>
      <c r="FB666" s="95"/>
      <c r="FC666" s="95"/>
      <c r="FD666" s="95"/>
      <c r="FE666" s="95"/>
      <c r="FF666" s="95"/>
      <c r="FG666" s="95"/>
      <c r="FH666" s="95"/>
      <c r="FI666" s="95"/>
      <c r="FJ666" s="95"/>
      <c r="FK666" s="95"/>
      <c r="FL666" s="95"/>
      <c r="FM666" s="95"/>
      <c r="FN666" s="95"/>
      <c r="FO666" s="95"/>
      <c r="FP666" s="95"/>
      <c r="FQ666" s="95"/>
      <c r="FR666" s="95"/>
      <c r="FS666" s="95"/>
      <c r="FT666" s="95"/>
      <c r="FU666" s="95"/>
      <c r="FV666" s="95"/>
      <c r="FW666" s="95"/>
      <c r="FX666" s="95"/>
      <c r="FY666" s="95"/>
      <c r="FZ666" s="95"/>
      <c r="GA666" s="95"/>
      <c r="GB666" s="95"/>
      <c r="GC666" s="95"/>
      <c r="GD666" s="95"/>
      <c r="GE666" s="95"/>
      <c r="GF666" s="95"/>
      <c r="GG666" s="95"/>
      <c r="GH666" s="95"/>
      <c r="GI666" s="95"/>
      <c r="GJ666" s="95"/>
      <c r="GK666" s="95"/>
      <c r="GL666" s="95"/>
      <c r="GM666" s="95"/>
      <c r="GN666" s="95"/>
      <c r="GO666" s="95"/>
      <c r="GP666" s="95"/>
      <c r="GQ666" s="95"/>
      <c r="GR666" s="95"/>
      <c r="GS666" s="95"/>
      <c r="GT666" s="95"/>
      <c r="GU666" s="95"/>
      <c r="GV666" s="95"/>
      <c r="GW666" s="95"/>
      <c r="GX666" s="95"/>
      <c r="GY666" s="95"/>
      <c r="GZ666" s="95"/>
      <c r="HA666" s="95"/>
      <c r="HB666" s="95"/>
      <c r="HC666" s="95"/>
      <c r="HD666" s="95"/>
      <c r="HE666" s="95"/>
      <c r="HF666" s="95"/>
      <c r="HG666" s="95"/>
      <c r="HH666" s="95"/>
      <c r="HI666" s="95"/>
      <c r="HJ666" s="95"/>
      <c r="HK666" s="95"/>
      <c r="HL666" s="95"/>
      <c r="HM666" s="95"/>
      <c r="HN666" s="95"/>
      <c r="HO666" s="95"/>
      <c r="HP666" s="95"/>
      <c r="HQ666" s="95"/>
      <c r="HR666" s="95"/>
      <c r="HS666" s="95"/>
      <c r="HT666" s="95"/>
      <c r="HU666" s="95"/>
      <c r="HV666" s="95"/>
      <c r="HW666" s="95"/>
      <c r="HX666" s="95"/>
      <c r="HY666" s="95"/>
      <c r="HZ666" s="95"/>
    </row>
    <row r="667" spans="1:234" s="95" customFormat="1" ht="10.5" customHeight="1">
      <c r="A667" s="463" t="s">
        <v>62</v>
      </c>
      <c r="B667" s="465">
        <f>B665+1</f>
        <v>38947</v>
      </c>
      <c r="C667" s="293">
        <f>SUM(D667:J668)</f>
        <v>0</v>
      </c>
      <c r="D667" s="285"/>
      <c r="E667" s="96"/>
      <c r="F667" s="80"/>
      <c r="G667" s="80"/>
      <c r="H667" s="80"/>
      <c r="I667" s="80"/>
      <c r="J667" s="98"/>
      <c r="K667" s="28"/>
      <c r="L667" s="30"/>
      <c r="M667" s="82"/>
      <c r="N667" s="83"/>
      <c r="O667" s="211"/>
      <c r="P667" s="84" t="s">
        <v>606</v>
      </c>
      <c r="Q667" s="318">
        <f>SUM(R667:R668,T667:T668)+SUM(S667:S668)*1.5+SUM(U667:U668)/3+SUM(V667:V668)*0.6</f>
        <v>0</v>
      </c>
      <c r="R667" s="70"/>
      <c r="S667" s="70"/>
      <c r="T667" s="29"/>
      <c r="U667" s="29"/>
      <c r="V667" s="30"/>
      <c r="W667" s="28"/>
      <c r="X667" s="83"/>
      <c r="Y667" s="180"/>
      <c r="Z667" s="307"/>
      <c r="AA667" s="54"/>
      <c r="AB667" s="38"/>
      <c r="AC667" s="37"/>
      <c r="AD667" s="37"/>
      <c r="AE667" s="37"/>
      <c r="AF667" s="37"/>
      <c r="AG667" s="37"/>
      <c r="AH667" s="37"/>
      <c r="AI667" s="54"/>
      <c r="AJ667" s="30"/>
      <c r="AK667" s="180">
        <v>52</v>
      </c>
      <c r="AL667" s="185">
        <v>78</v>
      </c>
      <c r="AM667" s="33">
        <v>81</v>
      </c>
      <c r="AN667" s="33">
        <v>78</v>
      </c>
      <c r="AO667" s="34">
        <f>AN667-AK667</f>
        <v>26</v>
      </c>
      <c r="AP667" s="352"/>
      <c r="AQ667" s="491" t="s">
        <v>603</v>
      </c>
      <c r="AR667" s="59"/>
      <c r="AS667" s="59"/>
      <c r="AT667" s="59"/>
      <c r="AU667" s="59"/>
      <c r="AV667" s="59"/>
      <c r="AW667" s="59"/>
      <c r="AX667" s="59"/>
      <c r="AY667" s="59"/>
      <c r="AZ667" s="59"/>
      <c r="BA667" s="59"/>
      <c r="BB667" s="59"/>
      <c r="BC667" s="59"/>
      <c r="BD667" s="59"/>
      <c r="BE667" s="59"/>
      <c r="BF667" s="59"/>
      <c r="BG667" s="59"/>
      <c r="BH667" s="59"/>
      <c r="BI667" s="59"/>
      <c r="BJ667" s="59"/>
      <c r="BK667" s="59"/>
      <c r="BL667" s="59"/>
      <c r="BM667" s="59"/>
      <c r="BN667" s="59"/>
      <c r="BO667" s="59"/>
      <c r="BP667" s="59"/>
      <c r="BQ667" s="59"/>
      <c r="BR667" s="59"/>
      <c r="BS667" s="59"/>
      <c r="BT667" s="59"/>
      <c r="BU667" s="59"/>
      <c r="BV667" s="59"/>
      <c r="BW667" s="59"/>
      <c r="BX667" s="59"/>
      <c r="BY667" s="59"/>
      <c r="BZ667" s="59"/>
      <c r="CA667" s="59"/>
      <c r="CB667" s="59"/>
      <c r="CC667" s="59"/>
      <c r="CD667" s="59"/>
      <c r="CE667" s="59"/>
      <c r="CF667" s="59"/>
      <c r="CG667" s="59"/>
      <c r="CH667" s="59"/>
      <c r="CI667" s="59"/>
      <c r="CJ667" s="59"/>
      <c r="CK667" s="59"/>
      <c r="CL667" s="59"/>
      <c r="CM667" s="59"/>
      <c r="CN667" s="59"/>
      <c r="CO667" s="59"/>
      <c r="CP667" s="59"/>
      <c r="CQ667" s="59"/>
      <c r="CR667" s="59"/>
      <c r="CS667" s="59"/>
      <c r="CT667" s="59"/>
      <c r="CU667" s="59"/>
      <c r="CV667" s="59"/>
      <c r="CW667" s="59"/>
      <c r="CX667" s="59"/>
      <c r="CY667" s="59"/>
      <c r="CZ667" s="59"/>
      <c r="DA667" s="59"/>
      <c r="DB667" s="59"/>
      <c r="DC667" s="59"/>
      <c r="DD667" s="59"/>
      <c r="DE667" s="59"/>
      <c r="DF667" s="59"/>
      <c r="DG667" s="59"/>
      <c r="DH667" s="59"/>
      <c r="DI667" s="59"/>
      <c r="DJ667" s="59"/>
      <c r="DK667" s="59"/>
      <c r="DL667" s="59"/>
      <c r="DM667" s="59"/>
      <c r="DN667" s="59"/>
      <c r="DO667" s="59"/>
      <c r="DP667" s="59"/>
      <c r="DQ667" s="59"/>
      <c r="DR667" s="59"/>
      <c r="DS667" s="59"/>
      <c r="DT667" s="59"/>
      <c r="DU667" s="59"/>
      <c r="DV667" s="59"/>
      <c r="DW667" s="59"/>
      <c r="DX667" s="59"/>
      <c r="DY667" s="59"/>
      <c r="DZ667" s="59"/>
      <c r="EA667" s="59"/>
      <c r="EB667" s="59"/>
      <c r="EC667" s="59"/>
      <c r="ED667" s="59"/>
      <c r="EE667" s="59"/>
      <c r="EF667" s="59"/>
      <c r="EG667" s="59"/>
      <c r="EH667" s="59"/>
      <c r="EI667" s="59"/>
      <c r="EJ667" s="59"/>
      <c r="EK667" s="59"/>
      <c r="EL667" s="59"/>
      <c r="EM667" s="59"/>
      <c r="EN667" s="59"/>
      <c r="EO667" s="59"/>
      <c r="EP667" s="59"/>
      <c r="EQ667" s="59"/>
      <c r="ER667" s="59"/>
      <c r="ES667" s="59"/>
      <c r="ET667" s="59"/>
      <c r="EU667" s="59"/>
      <c r="EV667" s="59"/>
      <c r="EW667" s="59"/>
      <c r="EX667" s="59"/>
      <c r="EY667" s="59"/>
      <c r="EZ667" s="59"/>
      <c r="FA667" s="59"/>
      <c r="FB667" s="59"/>
      <c r="FC667" s="59"/>
      <c r="FD667" s="59"/>
      <c r="FE667" s="59"/>
      <c r="FF667" s="59"/>
      <c r="FG667" s="59"/>
      <c r="FH667" s="59"/>
      <c r="FI667" s="59"/>
      <c r="FJ667" s="59"/>
      <c r="FK667" s="59"/>
      <c r="FL667" s="59"/>
      <c r="FM667" s="59"/>
      <c r="FN667" s="59"/>
      <c r="FO667" s="59"/>
      <c r="FP667" s="59"/>
      <c r="FQ667" s="59"/>
      <c r="FR667" s="59"/>
      <c r="FS667" s="59"/>
      <c r="FT667" s="59"/>
      <c r="FU667" s="59"/>
      <c r="FV667" s="59"/>
      <c r="FW667" s="59"/>
      <c r="FX667" s="59"/>
      <c r="FY667" s="59"/>
      <c r="FZ667" s="59"/>
      <c r="GA667" s="59"/>
      <c r="GB667" s="59"/>
      <c r="GC667" s="59"/>
      <c r="GD667" s="59"/>
      <c r="GE667" s="59"/>
      <c r="GF667" s="59"/>
      <c r="GG667" s="59"/>
      <c r="GH667" s="59"/>
      <c r="GI667" s="59"/>
      <c r="GJ667" s="59"/>
      <c r="GK667" s="59"/>
      <c r="GL667" s="59"/>
      <c r="GM667" s="59"/>
      <c r="GN667" s="59"/>
      <c r="GO667" s="59"/>
      <c r="GP667" s="59"/>
      <c r="GQ667" s="59"/>
      <c r="GR667" s="59"/>
      <c r="GS667" s="59"/>
      <c r="GT667" s="59"/>
      <c r="GU667" s="59"/>
      <c r="GV667" s="59"/>
      <c r="GW667" s="59"/>
      <c r="GX667" s="59"/>
      <c r="GY667" s="59"/>
      <c r="GZ667" s="59"/>
      <c r="HA667" s="59"/>
      <c r="HB667" s="59"/>
      <c r="HC667" s="59"/>
      <c r="HD667" s="59"/>
      <c r="HE667" s="59"/>
      <c r="HF667" s="59"/>
      <c r="HG667" s="59"/>
      <c r="HH667" s="59"/>
      <c r="HI667" s="59"/>
      <c r="HJ667" s="59"/>
      <c r="HK667" s="59"/>
      <c r="HL667" s="59"/>
      <c r="HM667" s="59"/>
      <c r="HN667" s="59"/>
      <c r="HO667" s="59"/>
      <c r="HP667" s="59"/>
      <c r="HQ667" s="59"/>
      <c r="HR667" s="59"/>
      <c r="HS667" s="59"/>
      <c r="HT667" s="59"/>
      <c r="HU667" s="59"/>
      <c r="HV667" s="59"/>
      <c r="HW667" s="59"/>
      <c r="HX667" s="59"/>
      <c r="HY667" s="59"/>
      <c r="HZ667" s="59"/>
    </row>
    <row r="668" spans="1:234" ht="10.5" customHeight="1">
      <c r="A668" s="467"/>
      <c r="B668" s="468"/>
      <c r="C668" s="294"/>
      <c r="D668" s="286"/>
      <c r="E668" s="97"/>
      <c r="F668" s="87"/>
      <c r="G668" s="87"/>
      <c r="H668" s="87"/>
      <c r="I668" s="87"/>
      <c r="J668" s="100"/>
      <c r="K668" s="89"/>
      <c r="L668" s="90"/>
      <c r="M668" s="91"/>
      <c r="N668" s="92"/>
      <c r="O668" s="212"/>
      <c r="P668" s="280" t="s">
        <v>606</v>
      </c>
      <c r="Q668" s="319"/>
      <c r="R668" s="93"/>
      <c r="S668" s="93"/>
      <c r="T668" s="94"/>
      <c r="U668" s="94"/>
      <c r="V668" s="90"/>
      <c r="W668" s="89"/>
      <c r="X668" s="92"/>
      <c r="Y668" s="182"/>
      <c r="Z668" s="184"/>
      <c r="AA668" s="309"/>
      <c r="AB668" s="443"/>
      <c r="AC668" s="444"/>
      <c r="AD668" s="444"/>
      <c r="AE668" s="444"/>
      <c r="AF668" s="444"/>
      <c r="AG668" s="444"/>
      <c r="AH668" s="444"/>
      <c r="AI668" s="309"/>
      <c r="AJ668" s="90">
        <v>8</v>
      </c>
      <c r="AK668" s="182"/>
      <c r="AL668" s="184"/>
      <c r="AM668" s="349"/>
      <c r="AN668" s="349"/>
      <c r="AO668" s="306"/>
      <c r="AP668" s="350"/>
      <c r="AQ668" s="490"/>
      <c r="AR668" s="95"/>
      <c r="AS668" s="95"/>
      <c r="AT668" s="95"/>
      <c r="AU668" s="95"/>
      <c r="AV668" s="95"/>
      <c r="AW668" s="95"/>
      <c r="AX668" s="95"/>
      <c r="AY668" s="95"/>
      <c r="AZ668" s="95"/>
      <c r="BA668" s="95"/>
      <c r="BB668" s="95"/>
      <c r="BC668" s="95"/>
      <c r="BD668" s="95"/>
      <c r="BE668" s="95"/>
      <c r="BF668" s="95"/>
      <c r="BG668" s="95"/>
      <c r="BH668" s="95"/>
      <c r="BI668" s="95"/>
      <c r="BJ668" s="95"/>
      <c r="BK668" s="95"/>
      <c r="BL668" s="95"/>
      <c r="BM668" s="95"/>
      <c r="BN668" s="95"/>
      <c r="BO668" s="95"/>
      <c r="BP668" s="95"/>
      <c r="BQ668" s="95"/>
      <c r="BR668" s="95"/>
      <c r="BS668" s="95"/>
      <c r="BT668" s="95"/>
      <c r="BU668" s="95"/>
      <c r="BV668" s="95"/>
      <c r="BW668" s="95"/>
      <c r="BX668" s="95"/>
      <c r="BY668" s="95"/>
      <c r="BZ668" s="95"/>
      <c r="CA668" s="95"/>
      <c r="CB668" s="95"/>
      <c r="CC668" s="95"/>
      <c r="CD668" s="95"/>
      <c r="CE668" s="95"/>
      <c r="CF668" s="95"/>
      <c r="CG668" s="95"/>
      <c r="CH668" s="95"/>
      <c r="CI668" s="95"/>
      <c r="CJ668" s="95"/>
      <c r="CK668" s="95"/>
      <c r="CL668" s="95"/>
      <c r="CM668" s="95"/>
      <c r="CN668" s="95"/>
      <c r="CO668" s="95"/>
      <c r="CP668" s="95"/>
      <c r="CQ668" s="95"/>
      <c r="CR668" s="95"/>
      <c r="CS668" s="95"/>
      <c r="CT668" s="95"/>
      <c r="CU668" s="95"/>
      <c r="CV668" s="95"/>
      <c r="CW668" s="95"/>
      <c r="CX668" s="95"/>
      <c r="CY668" s="95"/>
      <c r="CZ668" s="95"/>
      <c r="DA668" s="95"/>
      <c r="DB668" s="95"/>
      <c r="DC668" s="95"/>
      <c r="DD668" s="95"/>
      <c r="DE668" s="95"/>
      <c r="DF668" s="95"/>
      <c r="DG668" s="95"/>
      <c r="DH668" s="95"/>
      <c r="DI668" s="95"/>
      <c r="DJ668" s="95"/>
      <c r="DK668" s="95"/>
      <c r="DL668" s="95"/>
      <c r="DM668" s="95"/>
      <c r="DN668" s="95"/>
      <c r="DO668" s="95"/>
      <c r="DP668" s="95"/>
      <c r="DQ668" s="95"/>
      <c r="DR668" s="95"/>
      <c r="DS668" s="95"/>
      <c r="DT668" s="95"/>
      <c r="DU668" s="95"/>
      <c r="DV668" s="95"/>
      <c r="DW668" s="95"/>
      <c r="DX668" s="95"/>
      <c r="DY668" s="95"/>
      <c r="DZ668" s="95"/>
      <c r="EA668" s="95"/>
      <c r="EB668" s="95"/>
      <c r="EC668" s="95"/>
      <c r="ED668" s="95"/>
      <c r="EE668" s="95"/>
      <c r="EF668" s="95"/>
      <c r="EG668" s="95"/>
      <c r="EH668" s="95"/>
      <c r="EI668" s="95"/>
      <c r="EJ668" s="95"/>
      <c r="EK668" s="95"/>
      <c r="EL668" s="95"/>
      <c r="EM668" s="95"/>
      <c r="EN668" s="95"/>
      <c r="EO668" s="95"/>
      <c r="EP668" s="95"/>
      <c r="EQ668" s="95"/>
      <c r="ER668" s="95"/>
      <c r="ES668" s="95"/>
      <c r="ET668" s="95"/>
      <c r="EU668" s="95"/>
      <c r="EV668" s="95"/>
      <c r="EW668" s="95"/>
      <c r="EX668" s="95"/>
      <c r="EY668" s="95"/>
      <c r="EZ668" s="95"/>
      <c r="FA668" s="95"/>
      <c r="FB668" s="95"/>
      <c r="FC668" s="95"/>
      <c r="FD668" s="95"/>
      <c r="FE668" s="95"/>
      <c r="FF668" s="95"/>
      <c r="FG668" s="95"/>
      <c r="FH668" s="95"/>
      <c r="FI668" s="95"/>
      <c r="FJ668" s="95"/>
      <c r="FK668" s="95"/>
      <c r="FL668" s="95"/>
      <c r="FM668" s="95"/>
      <c r="FN668" s="95"/>
      <c r="FO668" s="95"/>
      <c r="FP668" s="95"/>
      <c r="FQ668" s="95"/>
      <c r="FR668" s="95"/>
      <c r="FS668" s="95"/>
      <c r="FT668" s="95"/>
      <c r="FU668" s="95"/>
      <c r="FV668" s="95"/>
      <c r="FW668" s="95"/>
      <c r="FX668" s="95"/>
      <c r="FY668" s="95"/>
      <c r="FZ668" s="95"/>
      <c r="GA668" s="95"/>
      <c r="GB668" s="95"/>
      <c r="GC668" s="95"/>
      <c r="GD668" s="95"/>
      <c r="GE668" s="95"/>
      <c r="GF668" s="95"/>
      <c r="GG668" s="95"/>
      <c r="GH668" s="95"/>
      <c r="GI668" s="95"/>
      <c r="GJ668" s="95"/>
      <c r="GK668" s="95"/>
      <c r="GL668" s="95"/>
      <c r="GM668" s="95"/>
      <c r="GN668" s="95"/>
      <c r="GO668" s="95"/>
      <c r="GP668" s="95"/>
      <c r="GQ668" s="95"/>
      <c r="GR668" s="95"/>
      <c r="GS668" s="95"/>
      <c r="GT668" s="95"/>
      <c r="GU668" s="95"/>
      <c r="GV668" s="95"/>
      <c r="GW668" s="95"/>
      <c r="GX668" s="95"/>
      <c r="GY668" s="95"/>
      <c r="GZ668" s="95"/>
      <c r="HA668" s="95"/>
      <c r="HB668" s="95"/>
      <c r="HC668" s="95"/>
      <c r="HD668" s="95"/>
      <c r="HE668" s="95"/>
      <c r="HF668" s="95"/>
      <c r="HG668" s="95"/>
      <c r="HH668" s="95"/>
      <c r="HI668" s="95"/>
      <c r="HJ668" s="95"/>
      <c r="HK668" s="95"/>
      <c r="HL668" s="95"/>
      <c r="HM668" s="95"/>
      <c r="HN668" s="95"/>
      <c r="HO668" s="95"/>
      <c r="HP668" s="95"/>
      <c r="HQ668" s="95"/>
      <c r="HR668" s="95"/>
      <c r="HS668" s="95"/>
      <c r="HT668" s="95"/>
      <c r="HU668" s="95"/>
      <c r="HV668" s="95"/>
      <c r="HW668" s="95"/>
      <c r="HX668" s="95"/>
      <c r="HY668" s="95"/>
      <c r="HZ668" s="95"/>
    </row>
    <row r="669" spans="1:234" s="95" customFormat="1" ht="10.5" customHeight="1">
      <c r="A669" s="463" t="s">
        <v>63</v>
      </c>
      <c r="B669" s="465">
        <f>B667+1</f>
        <v>38948</v>
      </c>
      <c r="C669" s="293">
        <f>SUM(D669:J670)</f>
        <v>0</v>
      </c>
      <c r="D669" s="284"/>
      <c r="E669" s="80"/>
      <c r="F669" s="80"/>
      <c r="G669" s="80"/>
      <c r="H669" s="80"/>
      <c r="I669" s="80"/>
      <c r="J669" s="81"/>
      <c r="K669" s="28"/>
      <c r="L669" s="30"/>
      <c r="M669" s="82"/>
      <c r="N669" s="83"/>
      <c r="O669" s="211"/>
      <c r="P669" s="84" t="s">
        <v>606</v>
      </c>
      <c r="Q669" s="318">
        <f>SUM(R669:R670,T669:T670)+SUM(S669:S670)*1.5+SUM(U669:U670)/3+SUM(V669:V670)*0.6</f>
        <v>0</v>
      </c>
      <c r="R669" s="70"/>
      <c r="S669" s="70"/>
      <c r="T669" s="29"/>
      <c r="U669" s="29"/>
      <c r="V669" s="30"/>
      <c r="W669" s="28"/>
      <c r="X669" s="83"/>
      <c r="Y669" s="140"/>
      <c r="Z669" s="185"/>
      <c r="AA669" s="34"/>
      <c r="AB669" s="32"/>
      <c r="AC669" s="33"/>
      <c r="AD669" s="33"/>
      <c r="AE669" s="33"/>
      <c r="AF669" s="33"/>
      <c r="AG669" s="33"/>
      <c r="AH669" s="33"/>
      <c r="AI669" s="34"/>
      <c r="AJ669" s="30"/>
      <c r="AK669" s="180">
        <v>57</v>
      </c>
      <c r="AL669" s="185">
        <v>71</v>
      </c>
      <c r="AM669" s="33">
        <v>66</v>
      </c>
      <c r="AN669" s="33">
        <v>68</v>
      </c>
      <c r="AO669" s="34">
        <f>AN669-AK669</f>
        <v>11</v>
      </c>
      <c r="AP669" s="352"/>
      <c r="AQ669" s="491" t="s">
        <v>604</v>
      </c>
      <c r="AR669" s="59"/>
      <c r="AS669" s="59"/>
      <c r="AT669" s="59"/>
      <c r="AU669" s="59"/>
      <c r="AV669" s="59"/>
      <c r="AW669" s="59"/>
      <c r="AX669" s="59"/>
      <c r="AY669" s="59"/>
      <c r="AZ669" s="59"/>
      <c r="BA669" s="59"/>
      <c r="BB669" s="59"/>
      <c r="BC669" s="59"/>
      <c r="BD669" s="59"/>
      <c r="BE669" s="59"/>
      <c r="BF669" s="59"/>
      <c r="BG669" s="59"/>
      <c r="BH669" s="59"/>
      <c r="BI669" s="59"/>
      <c r="BJ669" s="59"/>
      <c r="BK669" s="59"/>
      <c r="BL669" s="59"/>
      <c r="BM669" s="59"/>
      <c r="BN669" s="59"/>
      <c r="BO669" s="59"/>
      <c r="BP669" s="59"/>
      <c r="BQ669" s="59"/>
      <c r="BR669" s="59"/>
      <c r="BS669" s="59"/>
      <c r="BT669" s="59"/>
      <c r="BU669" s="59"/>
      <c r="BV669" s="59"/>
      <c r="BW669" s="59"/>
      <c r="BX669" s="59"/>
      <c r="BY669" s="59"/>
      <c r="BZ669" s="59"/>
      <c r="CA669" s="59"/>
      <c r="CB669" s="59"/>
      <c r="CC669" s="59"/>
      <c r="CD669" s="59"/>
      <c r="CE669" s="59"/>
      <c r="CF669" s="59"/>
      <c r="CG669" s="59"/>
      <c r="CH669" s="59"/>
      <c r="CI669" s="59"/>
      <c r="CJ669" s="59"/>
      <c r="CK669" s="59"/>
      <c r="CL669" s="59"/>
      <c r="CM669" s="59"/>
      <c r="CN669" s="59"/>
      <c r="CO669" s="59"/>
      <c r="CP669" s="59"/>
      <c r="CQ669" s="59"/>
      <c r="CR669" s="59"/>
      <c r="CS669" s="59"/>
      <c r="CT669" s="59"/>
      <c r="CU669" s="59"/>
      <c r="CV669" s="59"/>
      <c r="CW669" s="59"/>
      <c r="CX669" s="59"/>
      <c r="CY669" s="59"/>
      <c r="CZ669" s="59"/>
      <c r="DA669" s="59"/>
      <c r="DB669" s="59"/>
      <c r="DC669" s="59"/>
      <c r="DD669" s="59"/>
      <c r="DE669" s="59"/>
      <c r="DF669" s="59"/>
      <c r="DG669" s="59"/>
      <c r="DH669" s="59"/>
      <c r="DI669" s="59"/>
      <c r="DJ669" s="59"/>
      <c r="DK669" s="59"/>
      <c r="DL669" s="59"/>
      <c r="DM669" s="59"/>
      <c r="DN669" s="59"/>
      <c r="DO669" s="59"/>
      <c r="DP669" s="59"/>
      <c r="DQ669" s="59"/>
      <c r="DR669" s="59"/>
      <c r="DS669" s="59"/>
      <c r="DT669" s="59"/>
      <c r="DU669" s="59"/>
      <c r="DV669" s="59"/>
      <c r="DW669" s="59"/>
      <c r="DX669" s="59"/>
      <c r="DY669" s="59"/>
      <c r="DZ669" s="59"/>
      <c r="EA669" s="59"/>
      <c r="EB669" s="59"/>
      <c r="EC669" s="59"/>
      <c r="ED669" s="59"/>
      <c r="EE669" s="59"/>
      <c r="EF669" s="59"/>
      <c r="EG669" s="59"/>
      <c r="EH669" s="59"/>
      <c r="EI669" s="59"/>
      <c r="EJ669" s="59"/>
      <c r="EK669" s="59"/>
      <c r="EL669" s="59"/>
      <c r="EM669" s="59"/>
      <c r="EN669" s="59"/>
      <c r="EO669" s="59"/>
      <c r="EP669" s="59"/>
      <c r="EQ669" s="59"/>
      <c r="ER669" s="59"/>
      <c r="ES669" s="59"/>
      <c r="ET669" s="59"/>
      <c r="EU669" s="59"/>
      <c r="EV669" s="59"/>
      <c r="EW669" s="59"/>
      <c r="EX669" s="59"/>
      <c r="EY669" s="59"/>
      <c r="EZ669" s="59"/>
      <c r="FA669" s="59"/>
      <c r="FB669" s="59"/>
      <c r="FC669" s="59"/>
      <c r="FD669" s="59"/>
      <c r="FE669" s="59"/>
      <c r="FF669" s="59"/>
      <c r="FG669" s="59"/>
      <c r="FH669" s="59"/>
      <c r="FI669" s="59"/>
      <c r="FJ669" s="59"/>
      <c r="FK669" s="59"/>
      <c r="FL669" s="59"/>
      <c r="FM669" s="59"/>
      <c r="FN669" s="59"/>
      <c r="FO669" s="59"/>
      <c r="FP669" s="59"/>
      <c r="FQ669" s="59"/>
      <c r="FR669" s="59"/>
      <c r="FS669" s="59"/>
      <c r="FT669" s="59"/>
      <c r="FU669" s="59"/>
      <c r="FV669" s="59"/>
      <c r="FW669" s="59"/>
      <c r="FX669" s="59"/>
      <c r="FY669" s="59"/>
      <c r="FZ669" s="59"/>
      <c r="GA669" s="59"/>
      <c r="GB669" s="59"/>
      <c r="GC669" s="59"/>
      <c r="GD669" s="59"/>
      <c r="GE669" s="59"/>
      <c r="GF669" s="59"/>
      <c r="GG669" s="59"/>
      <c r="GH669" s="59"/>
      <c r="GI669" s="59"/>
      <c r="GJ669" s="59"/>
      <c r="GK669" s="59"/>
      <c r="GL669" s="59"/>
      <c r="GM669" s="59"/>
      <c r="GN669" s="59"/>
      <c r="GO669" s="59"/>
      <c r="GP669" s="59"/>
      <c r="GQ669" s="59"/>
      <c r="GR669" s="59"/>
      <c r="GS669" s="59"/>
      <c r="GT669" s="59"/>
      <c r="GU669" s="59"/>
      <c r="GV669" s="59"/>
      <c r="GW669" s="59"/>
      <c r="GX669" s="59"/>
      <c r="GY669" s="59"/>
      <c r="GZ669" s="59"/>
      <c r="HA669" s="59"/>
      <c r="HB669" s="59"/>
      <c r="HC669" s="59"/>
      <c r="HD669" s="59"/>
      <c r="HE669" s="59"/>
      <c r="HF669" s="59"/>
      <c r="HG669" s="59"/>
      <c r="HH669" s="59"/>
      <c r="HI669" s="59"/>
      <c r="HJ669" s="59"/>
      <c r="HK669" s="59"/>
      <c r="HL669" s="59"/>
      <c r="HM669" s="59"/>
      <c r="HN669" s="59"/>
      <c r="HO669" s="59"/>
      <c r="HP669" s="59"/>
      <c r="HQ669" s="59"/>
      <c r="HR669" s="59"/>
      <c r="HS669" s="59"/>
      <c r="HT669" s="59"/>
      <c r="HU669" s="59"/>
      <c r="HV669" s="59"/>
      <c r="HW669" s="59"/>
      <c r="HX669" s="59"/>
      <c r="HY669" s="59"/>
      <c r="HZ669" s="59"/>
    </row>
    <row r="670" spans="1:234" ht="10.5" customHeight="1">
      <c r="A670" s="467"/>
      <c r="B670" s="468"/>
      <c r="C670" s="294"/>
      <c r="D670" s="283"/>
      <c r="E670" s="87"/>
      <c r="F670" s="87"/>
      <c r="G670" s="87"/>
      <c r="H670" s="87"/>
      <c r="I670" s="87"/>
      <c r="J670" s="88"/>
      <c r="K670" s="89"/>
      <c r="L670" s="90"/>
      <c r="M670" s="91"/>
      <c r="N670" s="92"/>
      <c r="O670" s="212"/>
      <c r="P670" s="280" t="s">
        <v>606</v>
      </c>
      <c r="Q670" s="319"/>
      <c r="R670" s="93"/>
      <c r="S670" s="93"/>
      <c r="T670" s="94"/>
      <c r="U670" s="94"/>
      <c r="V670" s="90"/>
      <c r="W670" s="89"/>
      <c r="X670" s="92"/>
      <c r="Y670" s="182"/>
      <c r="Z670" s="184"/>
      <c r="AA670" s="306"/>
      <c r="AB670" s="442"/>
      <c r="AC670" s="349"/>
      <c r="AD670" s="349"/>
      <c r="AE670" s="349"/>
      <c r="AF670" s="349"/>
      <c r="AG670" s="349"/>
      <c r="AH670" s="349"/>
      <c r="AI670" s="306"/>
      <c r="AJ670" s="90">
        <v>8</v>
      </c>
      <c r="AK670" s="183"/>
      <c r="AL670" s="184"/>
      <c r="AM670" s="349"/>
      <c r="AN670" s="349"/>
      <c r="AO670" s="306"/>
      <c r="AP670" s="350">
        <v>6</v>
      </c>
      <c r="AQ670" s="490"/>
      <c r="AR670" s="95"/>
      <c r="AS670" s="95"/>
      <c r="AT670" s="95"/>
      <c r="AU670" s="95"/>
      <c r="AV670" s="95"/>
      <c r="AW670" s="95"/>
      <c r="AX670" s="95"/>
      <c r="AY670" s="95"/>
      <c r="AZ670" s="95"/>
      <c r="BA670" s="95"/>
      <c r="BB670" s="95"/>
      <c r="BC670" s="95"/>
      <c r="BD670" s="95"/>
      <c r="BE670" s="95"/>
      <c r="BF670" s="95"/>
      <c r="BG670" s="95"/>
      <c r="BH670" s="95"/>
      <c r="BI670" s="95"/>
      <c r="BJ670" s="95"/>
      <c r="BK670" s="95"/>
      <c r="BL670" s="95"/>
      <c r="BM670" s="95"/>
      <c r="BN670" s="95"/>
      <c r="BO670" s="95"/>
      <c r="BP670" s="95"/>
      <c r="BQ670" s="95"/>
      <c r="BR670" s="95"/>
      <c r="BS670" s="95"/>
      <c r="BT670" s="95"/>
      <c r="BU670" s="95"/>
      <c r="BV670" s="95"/>
      <c r="BW670" s="95"/>
      <c r="BX670" s="95"/>
      <c r="BY670" s="95"/>
      <c r="BZ670" s="95"/>
      <c r="CA670" s="95"/>
      <c r="CB670" s="95"/>
      <c r="CC670" s="95"/>
      <c r="CD670" s="95"/>
      <c r="CE670" s="95"/>
      <c r="CF670" s="95"/>
      <c r="CG670" s="95"/>
      <c r="CH670" s="95"/>
      <c r="CI670" s="95"/>
      <c r="CJ670" s="95"/>
      <c r="CK670" s="95"/>
      <c r="CL670" s="95"/>
      <c r="CM670" s="95"/>
      <c r="CN670" s="95"/>
      <c r="CO670" s="95"/>
      <c r="CP670" s="95"/>
      <c r="CQ670" s="95"/>
      <c r="CR670" s="95"/>
      <c r="CS670" s="95"/>
      <c r="CT670" s="95"/>
      <c r="CU670" s="95"/>
      <c r="CV670" s="95"/>
      <c r="CW670" s="95"/>
      <c r="CX670" s="95"/>
      <c r="CY670" s="95"/>
      <c r="CZ670" s="95"/>
      <c r="DA670" s="95"/>
      <c r="DB670" s="95"/>
      <c r="DC670" s="95"/>
      <c r="DD670" s="95"/>
      <c r="DE670" s="95"/>
      <c r="DF670" s="95"/>
      <c r="DG670" s="95"/>
      <c r="DH670" s="95"/>
      <c r="DI670" s="95"/>
      <c r="DJ670" s="95"/>
      <c r="DK670" s="95"/>
      <c r="DL670" s="95"/>
      <c r="DM670" s="95"/>
      <c r="DN670" s="95"/>
      <c r="DO670" s="95"/>
      <c r="DP670" s="95"/>
      <c r="DQ670" s="95"/>
      <c r="DR670" s="95"/>
      <c r="DS670" s="95"/>
      <c r="DT670" s="95"/>
      <c r="DU670" s="95"/>
      <c r="DV670" s="95"/>
      <c r="DW670" s="95"/>
      <c r="DX670" s="95"/>
      <c r="DY670" s="95"/>
      <c r="DZ670" s="95"/>
      <c r="EA670" s="95"/>
      <c r="EB670" s="95"/>
      <c r="EC670" s="95"/>
      <c r="ED670" s="95"/>
      <c r="EE670" s="95"/>
      <c r="EF670" s="95"/>
      <c r="EG670" s="95"/>
      <c r="EH670" s="95"/>
      <c r="EI670" s="95"/>
      <c r="EJ670" s="95"/>
      <c r="EK670" s="95"/>
      <c r="EL670" s="95"/>
      <c r="EM670" s="95"/>
      <c r="EN670" s="95"/>
      <c r="EO670" s="95"/>
      <c r="EP670" s="95"/>
      <c r="EQ670" s="95"/>
      <c r="ER670" s="95"/>
      <c r="ES670" s="95"/>
      <c r="ET670" s="95"/>
      <c r="EU670" s="95"/>
      <c r="EV670" s="95"/>
      <c r="EW670" s="95"/>
      <c r="EX670" s="95"/>
      <c r="EY670" s="95"/>
      <c r="EZ670" s="95"/>
      <c r="FA670" s="95"/>
      <c r="FB670" s="95"/>
      <c r="FC670" s="95"/>
      <c r="FD670" s="95"/>
      <c r="FE670" s="95"/>
      <c r="FF670" s="95"/>
      <c r="FG670" s="95"/>
      <c r="FH670" s="95"/>
      <c r="FI670" s="95"/>
      <c r="FJ670" s="95"/>
      <c r="FK670" s="95"/>
      <c r="FL670" s="95"/>
      <c r="FM670" s="95"/>
      <c r="FN670" s="95"/>
      <c r="FO670" s="95"/>
      <c r="FP670" s="95"/>
      <c r="FQ670" s="95"/>
      <c r="FR670" s="95"/>
      <c r="FS670" s="95"/>
      <c r="FT670" s="95"/>
      <c r="FU670" s="95"/>
      <c r="FV670" s="95"/>
      <c r="FW670" s="95"/>
      <c r="FX670" s="95"/>
      <c r="FY670" s="95"/>
      <c r="FZ670" s="95"/>
      <c r="GA670" s="95"/>
      <c r="GB670" s="95"/>
      <c r="GC670" s="95"/>
      <c r="GD670" s="95"/>
      <c r="GE670" s="95"/>
      <c r="GF670" s="95"/>
      <c r="GG670" s="95"/>
      <c r="GH670" s="95"/>
      <c r="GI670" s="95"/>
      <c r="GJ670" s="95"/>
      <c r="GK670" s="95"/>
      <c r="GL670" s="95"/>
      <c r="GM670" s="95"/>
      <c r="GN670" s="95"/>
      <c r="GO670" s="95"/>
      <c r="GP670" s="95"/>
      <c r="GQ670" s="95"/>
      <c r="GR670" s="95"/>
      <c r="GS670" s="95"/>
      <c r="GT670" s="95"/>
      <c r="GU670" s="95"/>
      <c r="GV670" s="95"/>
      <c r="GW670" s="95"/>
      <c r="GX670" s="95"/>
      <c r="GY670" s="95"/>
      <c r="GZ670" s="95"/>
      <c r="HA670" s="95"/>
      <c r="HB670" s="95"/>
      <c r="HC670" s="95"/>
      <c r="HD670" s="95"/>
      <c r="HE670" s="95"/>
      <c r="HF670" s="95"/>
      <c r="HG670" s="95"/>
      <c r="HH670" s="95"/>
      <c r="HI670" s="95"/>
      <c r="HJ670" s="95"/>
      <c r="HK670" s="95"/>
      <c r="HL670" s="95"/>
      <c r="HM670" s="95"/>
      <c r="HN670" s="95"/>
      <c r="HO670" s="95"/>
      <c r="HP670" s="95"/>
      <c r="HQ670" s="95"/>
      <c r="HR670" s="95"/>
      <c r="HS670" s="95"/>
      <c r="HT670" s="95"/>
      <c r="HU670" s="95"/>
      <c r="HV670" s="95"/>
      <c r="HW670" s="95"/>
      <c r="HX670" s="95"/>
      <c r="HY670" s="95"/>
      <c r="HZ670" s="95"/>
    </row>
    <row r="671" spans="1:234" s="95" customFormat="1" ht="10.5" customHeight="1">
      <c r="A671" s="463" t="s">
        <v>64</v>
      </c>
      <c r="B671" s="465">
        <f>B669+1</f>
        <v>38949</v>
      </c>
      <c r="C671" s="293">
        <f>SUM(D671:J672)</f>
        <v>76</v>
      </c>
      <c r="D671" s="285">
        <v>30</v>
      </c>
      <c r="E671" s="96"/>
      <c r="F671" s="80"/>
      <c r="G671" s="80">
        <v>46</v>
      </c>
      <c r="H671" s="80"/>
      <c r="I671" s="80"/>
      <c r="J671" s="98"/>
      <c r="K671" s="28" t="s">
        <v>124</v>
      </c>
      <c r="L671" s="99">
        <v>9</v>
      </c>
      <c r="M671" s="82" t="s">
        <v>100</v>
      </c>
      <c r="N671" s="83">
        <v>12</v>
      </c>
      <c r="O671" s="213" t="s">
        <v>605</v>
      </c>
      <c r="P671" s="221"/>
      <c r="Q671" s="320">
        <f>SUM(R671:R672,T671:T672)+SUM(S671:S672)*1.5+SUM(U671:U672)/3+SUM(V671:V672)*0.6</f>
        <v>16.5</v>
      </c>
      <c r="R671" s="70"/>
      <c r="S671" s="70">
        <v>7</v>
      </c>
      <c r="T671" s="29">
        <v>6</v>
      </c>
      <c r="U671" s="29"/>
      <c r="V671" s="30"/>
      <c r="W671" s="28">
        <v>179</v>
      </c>
      <c r="X671" s="83">
        <v>185</v>
      </c>
      <c r="Y671" s="140"/>
      <c r="Z671" s="185">
        <v>7.2</v>
      </c>
      <c r="AA671" s="34"/>
      <c r="AB671" s="32">
        <v>30</v>
      </c>
      <c r="AC671" s="33">
        <v>46</v>
      </c>
      <c r="AD671" s="33"/>
      <c r="AE671" s="33"/>
      <c r="AF671" s="33"/>
      <c r="AG671" s="33"/>
      <c r="AH671" s="33"/>
      <c r="AI671" s="34"/>
      <c r="AJ671" s="30"/>
      <c r="AK671" s="180">
        <v>58</v>
      </c>
      <c r="AL671" s="185">
        <v>69</v>
      </c>
      <c r="AM671" s="33">
        <v>63</v>
      </c>
      <c r="AN671" s="351">
        <v>64</v>
      </c>
      <c r="AO671" s="34">
        <f>AN671-AK671</f>
        <v>6</v>
      </c>
      <c r="AP671" s="352"/>
      <c r="AQ671" s="491" t="s">
        <v>329</v>
      </c>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c r="BO671" s="59"/>
      <c r="BP671" s="59"/>
      <c r="BQ671" s="59"/>
      <c r="BR671" s="59"/>
      <c r="BS671" s="59"/>
      <c r="BT671" s="59"/>
      <c r="BU671" s="59"/>
      <c r="BV671" s="59"/>
      <c r="BW671" s="59"/>
      <c r="BX671" s="59"/>
      <c r="BY671" s="59"/>
      <c r="BZ671" s="59"/>
      <c r="CA671" s="59"/>
      <c r="CB671" s="59"/>
      <c r="CC671" s="59"/>
      <c r="CD671" s="59"/>
      <c r="CE671" s="59"/>
      <c r="CF671" s="59"/>
      <c r="CG671" s="59"/>
      <c r="CH671" s="59"/>
      <c r="CI671" s="59"/>
      <c r="CJ671" s="59"/>
      <c r="CK671" s="59"/>
      <c r="CL671" s="59"/>
      <c r="CM671" s="59"/>
      <c r="CN671" s="59"/>
      <c r="CO671" s="59"/>
      <c r="CP671" s="59"/>
      <c r="CQ671" s="59"/>
      <c r="CR671" s="59"/>
      <c r="CS671" s="59"/>
      <c r="CT671" s="59"/>
      <c r="CU671" s="59"/>
      <c r="CV671" s="59"/>
      <c r="CW671" s="59"/>
      <c r="CX671" s="59"/>
      <c r="CY671" s="59"/>
      <c r="CZ671" s="59"/>
      <c r="DA671" s="59"/>
      <c r="DB671" s="59"/>
      <c r="DC671" s="59"/>
      <c r="DD671" s="59"/>
      <c r="DE671" s="59"/>
      <c r="DF671" s="59"/>
      <c r="DG671" s="59"/>
      <c r="DH671" s="59"/>
      <c r="DI671" s="59"/>
      <c r="DJ671" s="59"/>
      <c r="DK671" s="59"/>
      <c r="DL671" s="59"/>
      <c r="DM671" s="59"/>
      <c r="DN671" s="59"/>
      <c r="DO671" s="59"/>
      <c r="DP671" s="59"/>
      <c r="DQ671" s="59"/>
      <c r="DR671" s="59"/>
      <c r="DS671" s="59"/>
      <c r="DT671" s="59"/>
      <c r="DU671" s="59"/>
      <c r="DV671" s="59"/>
      <c r="DW671" s="59"/>
      <c r="DX671" s="59"/>
      <c r="DY671" s="59"/>
      <c r="DZ671" s="59"/>
      <c r="EA671" s="59"/>
      <c r="EB671" s="59"/>
      <c r="EC671" s="59"/>
      <c r="ED671" s="59"/>
      <c r="EE671" s="59"/>
      <c r="EF671" s="59"/>
      <c r="EG671" s="59"/>
      <c r="EH671" s="59"/>
      <c r="EI671" s="59"/>
      <c r="EJ671" s="59"/>
      <c r="EK671" s="59"/>
      <c r="EL671" s="59"/>
      <c r="EM671" s="59"/>
      <c r="EN671" s="59"/>
      <c r="EO671" s="59"/>
      <c r="EP671" s="59"/>
      <c r="EQ671" s="59"/>
      <c r="ER671" s="59"/>
      <c r="ES671" s="59"/>
      <c r="ET671" s="59"/>
      <c r="EU671" s="59"/>
      <c r="EV671" s="59"/>
      <c r="EW671" s="59"/>
      <c r="EX671" s="59"/>
      <c r="EY671" s="59"/>
      <c r="EZ671" s="59"/>
      <c r="FA671" s="59"/>
      <c r="FB671" s="59"/>
      <c r="FC671" s="59"/>
      <c r="FD671" s="59"/>
      <c r="FE671" s="59"/>
      <c r="FF671" s="59"/>
      <c r="FG671" s="59"/>
      <c r="FH671" s="59"/>
      <c r="FI671" s="59"/>
      <c r="FJ671" s="59"/>
      <c r="FK671" s="59"/>
      <c r="FL671" s="59"/>
      <c r="FM671" s="59"/>
      <c r="FN671" s="59"/>
      <c r="FO671" s="59"/>
      <c r="FP671" s="59"/>
      <c r="FQ671" s="59"/>
      <c r="FR671" s="59"/>
      <c r="FS671" s="59"/>
      <c r="FT671" s="59"/>
      <c r="FU671" s="59"/>
      <c r="FV671" s="59"/>
      <c r="FW671" s="59"/>
      <c r="FX671" s="59"/>
      <c r="FY671" s="59"/>
      <c r="FZ671" s="59"/>
      <c r="GA671" s="59"/>
      <c r="GB671" s="59"/>
      <c r="GC671" s="59"/>
      <c r="GD671" s="59"/>
      <c r="GE671" s="59"/>
      <c r="GF671" s="59"/>
      <c r="GG671" s="59"/>
      <c r="GH671" s="59"/>
      <c r="GI671" s="59"/>
      <c r="GJ671" s="59"/>
      <c r="GK671" s="59"/>
      <c r="GL671" s="59"/>
      <c r="GM671" s="59"/>
      <c r="GN671" s="59"/>
      <c r="GO671" s="59"/>
      <c r="GP671" s="59"/>
      <c r="GQ671" s="59"/>
      <c r="GR671" s="59"/>
      <c r="GS671" s="59"/>
      <c r="GT671" s="59"/>
      <c r="GU671" s="59"/>
      <c r="GV671" s="59"/>
      <c r="GW671" s="59"/>
      <c r="GX671" s="59"/>
      <c r="GY671" s="59"/>
      <c r="GZ671" s="59"/>
      <c r="HA671" s="59"/>
      <c r="HB671" s="59"/>
      <c r="HC671" s="59"/>
      <c r="HD671" s="59"/>
      <c r="HE671" s="59"/>
      <c r="HF671" s="59"/>
      <c r="HG671" s="59"/>
      <c r="HH671" s="59"/>
      <c r="HI671" s="59"/>
      <c r="HJ671" s="59"/>
      <c r="HK671" s="59"/>
      <c r="HL671" s="59"/>
      <c r="HM671" s="59"/>
      <c r="HN671" s="59"/>
      <c r="HO671" s="59"/>
      <c r="HP671" s="59"/>
      <c r="HQ671" s="59"/>
      <c r="HR671" s="59"/>
      <c r="HS671" s="59"/>
      <c r="HT671" s="59"/>
      <c r="HU671" s="59"/>
      <c r="HV671" s="59"/>
      <c r="HW671" s="59"/>
      <c r="HX671" s="59"/>
      <c r="HY671" s="59"/>
      <c r="HZ671" s="59"/>
    </row>
    <row r="672" spans="1:43" ht="10.5" customHeight="1" thickBot="1">
      <c r="A672" s="464"/>
      <c r="B672" s="466"/>
      <c r="C672" s="296"/>
      <c r="D672" s="285"/>
      <c r="E672" s="96"/>
      <c r="J672" s="98"/>
      <c r="L672" s="99"/>
      <c r="P672" s="84" t="s">
        <v>606</v>
      </c>
      <c r="Q672" s="318"/>
      <c r="AJ672" s="30">
        <v>8</v>
      </c>
      <c r="AP672" s="352">
        <v>4</v>
      </c>
      <c r="AQ672" s="492"/>
    </row>
    <row r="673" spans="1:234" ht="10.5" customHeight="1" thickBot="1">
      <c r="A673" s="471">
        <f>IF(A657=52,1,A657+1)</f>
        <v>33</v>
      </c>
      <c r="B673" s="472"/>
      <c r="C673" s="299">
        <f>(C674/60-ROUNDDOWN(C674/60,0))/100*60+ROUNDDOWN(C674/60,0)</f>
        <v>2.52</v>
      </c>
      <c r="D673" s="300">
        <f>(D674/60-ROUNDDOWN(D674/60,0))/100*60+ROUNDDOWN(D674/60,0)</f>
        <v>2.06</v>
      </c>
      <c r="E673" s="301">
        <f aca="true" t="shared" si="207" ref="E673:J673">(E674/60-ROUNDDOWN(E674/60,0))/100*60+ROUNDDOWN(E674/60,0)</f>
        <v>0</v>
      </c>
      <c r="F673" s="301">
        <f t="shared" si="207"/>
        <v>0</v>
      </c>
      <c r="G673" s="301">
        <f t="shared" si="207"/>
        <v>0.46</v>
      </c>
      <c r="H673" s="301">
        <f t="shared" si="207"/>
        <v>0</v>
      </c>
      <c r="I673" s="301">
        <f t="shared" si="207"/>
        <v>0</v>
      </c>
      <c r="J673" s="301">
        <f t="shared" si="207"/>
        <v>0</v>
      </c>
      <c r="K673" s="226"/>
      <c r="L673" s="227">
        <f>2*COUNTA(L659:L672)-COUNT(L659:L672)</f>
        <v>5</v>
      </c>
      <c r="M673" s="228"/>
      <c r="N673" s="229"/>
      <c r="O673" s="475"/>
      <c r="P673" s="476"/>
      <c r="Q673" s="321">
        <f aca="true" t="shared" si="208" ref="Q673:V673">SUM(Q659:Q672)</f>
        <v>35.5</v>
      </c>
      <c r="R673" s="230">
        <f t="shared" si="208"/>
        <v>0</v>
      </c>
      <c r="S673" s="230">
        <f t="shared" si="208"/>
        <v>7</v>
      </c>
      <c r="T673" s="230">
        <f t="shared" si="208"/>
        <v>25</v>
      </c>
      <c r="U673" s="230">
        <f t="shared" si="208"/>
        <v>0</v>
      </c>
      <c r="V673" s="230">
        <f t="shared" si="208"/>
        <v>0</v>
      </c>
      <c r="W673" s="226"/>
      <c r="X673" s="229"/>
      <c r="Y673" s="231"/>
      <c r="Z673" s="312">
        <f>COUNT(Z659:Z672)</f>
        <v>1</v>
      </c>
      <c r="AA673" s="313">
        <f>COUNT(AA659:AA672)</f>
        <v>0</v>
      </c>
      <c r="AB673" s="300">
        <f aca="true" t="shared" si="209" ref="AB673:AI673">(AB674/60-ROUNDDOWN(AB674/60,0))/100*60+ROUNDDOWN(AB674/60,0)</f>
        <v>2.06</v>
      </c>
      <c r="AC673" s="300">
        <f t="shared" si="209"/>
        <v>0.46</v>
      </c>
      <c r="AD673" s="300">
        <f t="shared" si="209"/>
        <v>0</v>
      </c>
      <c r="AE673" s="300">
        <f t="shared" si="209"/>
        <v>0</v>
      </c>
      <c r="AF673" s="300">
        <f t="shared" si="209"/>
        <v>0</v>
      </c>
      <c r="AG673" s="300">
        <f t="shared" si="209"/>
        <v>0</v>
      </c>
      <c r="AH673" s="300">
        <f t="shared" si="209"/>
        <v>0</v>
      </c>
      <c r="AI673" s="448">
        <f t="shared" si="209"/>
        <v>0</v>
      </c>
      <c r="AJ673" s="317">
        <f>IF(COUNT(AJ659:AJ672)=0,0,SUM(AJ659:AJ672)/COUNTA(AK661:AK672,AK675:AK676))</f>
        <v>7.857142857142857</v>
      </c>
      <c r="AK673" s="231">
        <f>IF(COUNT(AK659:AK672)=0,"",AVERAGE(AK659:AK672))</f>
        <v>54.4</v>
      </c>
      <c r="AL673" s="231">
        <f>IF(COUNT(AL659:AL672)=0,"",AVERAGE(AL659:AL672))</f>
        <v>70.8</v>
      </c>
      <c r="AM673" s="231">
        <f>IF(COUNT(AM659:AM672)=0,"",AVERAGE(AM659:AM672))</f>
        <v>66.4</v>
      </c>
      <c r="AN673" s="231">
        <f>IF(COUNT(AN659:AN672)=0,"",AVERAGE(AN659:AN672))</f>
        <v>65.8</v>
      </c>
      <c r="AO673" s="231">
        <f>IF(COUNT(AO659:AO672)=0,"",AVERAGE(AO659:AO672))</f>
        <v>11.4</v>
      </c>
      <c r="AP673" s="342">
        <f>SUM(AP659:AP672)</f>
        <v>11</v>
      </c>
      <c r="AQ673" s="367"/>
      <c r="AR673" s="232"/>
      <c r="AS673" s="232"/>
      <c r="AT673" s="232"/>
      <c r="AU673" s="232"/>
      <c r="AV673" s="232"/>
      <c r="AW673" s="232"/>
      <c r="AX673" s="232"/>
      <c r="AY673" s="232"/>
      <c r="AZ673" s="232"/>
      <c r="BA673" s="232"/>
      <c r="BB673" s="232"/>
      <c r="BC673" s="232"/>
      <c r="BD673" s="232"/>
      <c r="BE673" s="232"/>
      <c r="BF673" s="232"/>
      <c r="BG673" s="232"/>
      <c r="BH673" s="232"/>
      <c r="BI673" s="232"/>
      <c r="BJ673" s="232"/>
      <c r="BK673" s="232"/>
      <c r="BL673" s="232"/>
      <c r="BM673" s="232"/>
      <c r="BN673" s="232"/>
      <c r="BO673" s="232"/>
      <c r="BP673" s="232"/>
      <c r="BQ673" s="232"/>
      <c r="BR673" s="232"/>
      <c r="BS673" s="232"/>
      <c r="BT673" s="232"/>
      <c r="BU673" s="232"/>
      <c r="BV673" s="232"/>
      <c r="BW673" s="232"/>
      <c r="BX673" s="232"/>
      <c r="BY673" s="232"/>
      <c r="BZ673" s="232"/>
      <c r="CA673" s="232"/>
      <c r="CB673" s="232"/>
      <c r="CC673" s="232"/>
      <c r="CD673" s="232"/>
      <c r="CE673" s="232"/>
      <c r="CF673" s="232"/>
      <c r="CG673" s="232"/>
      <c r="CH673" s="232"/>
      <c r="CI673" s="232"/>
      <c r="CJ673" s="232"/>
      <c r="CK673" s="232"/>
      <c r="CL673" s="232"/>
      <c r="CM673" s="232"/>
      <c r="CN673" s="232"/>
      <c r="CO673" s="232"/>
      <c r="CP673" s="232"/>
      <c r="CQ673" s="232"/>
      <c r="CR673" s="232"/>
      <c r="CS673" s="232"/>
      <c r="CT673" s="232"/>
      <c r="CU673" s="232"/>
      <c r="CV673" s="232"/>
      <c r="CW673" s="232"/>
      <c r="CX673" s="232"/>
      <c r="CY673" s="232"/>
      <c r="CZ673" s="232"/>
      <c r="DA673" s="232"/>
      <c r="DB673" s="232"/>
      <c r="DC673" s="232"/>
      <c r="DD673" s="232"/>
      <c r="DE673" s="232"/>
      <c r="DF673" s="232"/>
      <c r="DG673" s="232"/>
      <c r="DH673" s="232"/>
      <c r="DI673" s="232"/>
      <c r="DJ673" s="232"/>
      <c r="DK673" s="232"/>
      <c r="DL673" s="232"/>
      <c r="DM673" s="232"/>
      <c r="DN673" s="232"/>
      <c r="DO673" s="232"/>
      <c r="DP673" s="232"/>
      <c r="DQ673" s="232"/>
      <c r="DR673" s="232"/>
      <c r="DS673" s="232"/>
      <c r="DT673" s="232"/>
      <c r="DU673" s="232"/>
      <c r="DV673" s="232"/>
      <c r="DW673" s="232"/>
      <c r="DX673" s="232"/>
      <c r="DY673" s="232"/>
      <c r="DZ673" s="232"/>
      <c r="EA673" s="232"/>
      <c r="EB673" s="232"/>
      <c r="EC673" s="232"/>
      <c r="ED673" s="232"/>
      <c r="EE673" s="232"/>
      <c r="EF673" s="232"/>
      <c r="EG673" s="232"/>
      <c r="EH673" s="232"/>
      <c r="EI673" s="232"/>
      <c r="EJ673" s="232"/>
      <c r="EK673" s="232"/>
      <c r="EL673" s="232"/>
      <c r="EM673" s="232"/>
      <c r="EN673" s="232"/>
      <c r="EO673" s="232"/>
      <c r="EP673" s="232"/>
      <c r="EQ673" s="232"/>
      <c r="ER673" s="232"/>
      <c r="ES673" s="232"/>
      <c r="ET673" s="232"/>
      <c r="EU673" s="232"/>
      <c r="EV673" s="232"/>
      <c r="EW673" s="232"/>
      <c r="EX673" s="232"/>
      <c r="EY673" s="232"/>
      <c r="EZ673" s="232"/>
      <c r="FA673" s="232"/>
      <c r="FB673" s="232"/>
      <c r="FC673" s="232"/>
      <c r="FD673" s="232"/>
      <c r="FE673" s="232"/>
      <c r="FF673" s="232"/>
      <c r="FG673" s="232"/>
      <c r="FH673" s="232"/>
      <c r="FI673" s="232"/>
      <c r="FJ673" s="232"/>
      <c r="FK673" s="232"/>
      <c r="FL673" s="232"/>
      <c r="FM673" s="232"/>
      <c r="FN673" s="232"/>
      <c r="FO673" s="232"/>
      <c r="FP673" s="232"/>
      <c r="FQ673" s="232"/>
      <c r="FR673" s="232"/>
      <c r="FS673" s="232"/>
      <c r="FT673" s="232"/>
      <c r="FU673" s="232"/>
      <c r="FV673" s="232"/>
      <c r="FW673" s="232"/>
      <c r="FX673" s="232"/>
      <c r="FY673" s="232"/>
      <c r="FZ673" s="232"/>
      <c r="GA673" s="232"/>
      <c r="GB673" s="232"/>
      <c r="GC673" s="232"/>
      <c r="GD673" s="232"/>
      <c r="GE673" s="232"/>
      <c r="GF673" s="232"/>
      <c r="GG673" s="232"/>
      <c r="GH673" s="232"/>
      <c r="GI673" s="232"/>
      <c r="GJ673" s="232"/>
      <c r="GK673" s="232"/>
      <c r="GL673" s="232"/>
      <c r="GM673" s="232"/>
      <c r="GN673" s="232"/>
      <c r="GO673" s="232"/>
      <c r="GP673" s="232"/>
      <c r="GQ673" s="232"/>
      <c r="GR673" s="232"/>
      <c r="GS673" s="232"/>
      <c r="GT673" s="232"/>
      <c r="GU673" s="232"/>
      <c r="GV673" s="232"/>
      <c r="GW673" s="232"/>
      <c r="GX673" s="232"/>
      <c r="GY673" s="232"/>
      <c r="GZ673" s="232"/>
      <c r="HA673" s="232"/>
      <c r="HB673" s="232"/>
      <c r="HC673" s="232"/>
      <c r="HD673" s="232"/>
      <c r="HE673" s="232"/>
      <c r="HF673" s="232"/>
      <c r="HG673" s="232"/>
      <c r="HH673" s="232"/>
      <c r="HI673" s="232"/>
      <c r="HJ673" s="232"/>
      <c r="HK673" s="232"/>
      <c r="HL673" s="232"/>
      <c r="HM673" s="232"/>
      <c r="HN673" s="232"/>
      <c r="HO673" s="232"/>
      <c r="HP673" s="232"/>
      <c r="HQ673" s="232"/>
      <c r="HR673" s="232"/>
      <c r="HS673" s="232"/>
      <c r="HT673" s="232"/>
      <c r="HU673" s="232"/>
      <c r="HV673" s="232"/>
      <c r="HW673" s="232"/>
      <c r="HX673" s="232"/>
      <c r="HY673" s="232"/>
      <c r="HZ673" s="232"/>
    </row>
    <row r="674" spans="1:234" s="232" customFormat="1" ht="10.5" customHeight="1" thickBot="1">
      <c r="A674" s="473"/>
      <c r="B674" s="474"/>
      <c r="C674" s="297">
        <f>SUM(C659:C672)</f>
        <v>172</v>
      </c>
      <c r="D674" s="288">
        <f>SUM(D659:D672)</f>
        <v>126</v>
      </c>
      <c r="E674" s="233">
        <f aca="true" t="shared" si="210" ref="E674:J674">SUM(E659:E672)</f>
        <v>0</v>
      </c>
      <c r="F674" s="233">
        <f t="shared" si="210"/>
        <v>0</v>
      </c>
      <c r="G674" s="233">
        <f t="shared" si="210"/>
        <v>46</v>
      </c>
      <c r="H674" s="233">
        <f t="shared" si="210"/>
        <v>0</v>
      </c>
      <c r="I674" s="233">
        <f t="shared" si="210"/>
        <v>0</v>
      </c>
      <c r="J674" s="233">
        <f t="shared" si="210"/>
        <v>0</v>
      </c>
      <c r="K674" s="234"/>
      <c r="L674" s="235"/>
      <c r="M674" s="236"/>
      <c r="N674" s="237"/>
      <c r="O674" s="477"/>
      <c r="P674" s="478"/>
      <c r="Q674" s="316">
        <f>IF(C674=0,"",Q673/C674*60)</f>
        <v>12.383720930232558</v>
      </c>
      <c r="R674" s="239"/>
      <c r="S674" s="239"/>
      <c r="T674" s="240"/>
      <c r="U674" s="240"/>
      <c r="V674" s="235"/>
      <c r="W674" s="234"/>
      <c r="X674" s="237"/>
      <c r="Y674" s="241"/>
      <c r="Z674" s="314">
        <f>SUM(Z659:Z672)</f>
        <v>7.2</v>
      </c>
      <c r="AA674" s="315">
        <f>SUM(AA659:AA672)</f>
        <v>0</v>
      </c>
      <c r="AB674" s="288">
        <f>SUM(AB659:AB672)</f>
        <v>126</v>
      </c>
      <c r="AC674" s="288">
        <f aca="true" t="shared" si="211" ref="AC674:AI674">SUM(AC659:AC672)</f>
        <v>46</v>
      </c>
      <c r="AD674" s="288">
        <f t="shared" si="211"/>
        <v>0</v>
      </c>
      <c r="AE674" s="288">
        <f t="shared" si="211"/>
        <v>0</v>
      </c>
      <c r="AF674" s="288">
        <f t="shared" si="211"/>
        <v>0</v>
      </c>
      <c r="AG674" s="288">
        <f t="shared" si="211"/>
        <v>0</v>
      </c>
      <c r="AH674" s="288">
        <f t="shared" si="211"/>
        <v>0</v>
      </c>
      <c r="AI674" s="449">
        <f t="shared" si="211"/>
        <v>0</v>
      </c>
      <c r="AJ674" s="235"/>
      <c r="AK674" s="241"/>
      <c r="AL674" s="314"/>
      <c r="AM674" s="343"/>
      <c r="AN674" s="343"/>
      <c r="AO674" s="315"/>
      <c r="AP674" s="344"/>
      <c r="AQ674" s="368"/>
      <c r="AR674" s="242"/>
      <c r="AS674" s="242"/>
      <c r="AT674" s="242"/>
      <c r="AU674" s="242"/>
      <c r="AV674" s="242"/>
      <c r="AW674" s="242"/>
      <c r="AX674" s="242"/>
      <c r="AY674" s="242"/>
      <c r="AZ674" s="242"/>
      <c r="BA674" s="242"/>
      <c r="BB674" s="242"/>
      <c r="BC674" s="242"/>
      <c r="BD674" s="242"/>
      <c r="BE674" s="242"/>
      <c r="BF674" s="242"/>
      <c r="BG674" s="242"/>
      <c r="BH674" s="242"/>
      <c r="BI674" s="242"/>
      <c r="BJ674" s="242"/>
      <c r="BK674" s="242"/>
      <c r="BL674" s="242"/>
      <c r="BM674" s="242"/>
      <c r="BN674" s="242"/>
      <c r="BO674" s="242"/>
      <c r="BP674" s="242"/>
      <c r="BQ674" s="242"/>
      <c r="BR674" s="242"/>
      <c r="BS674" s="242"/>
      <c r="BT674" s="242"/>
      <c r="BU674" s="242"/>
      <c r="BV674" s="242"/>
      <c r="BW674" s="242"/>
      <c r="BX674" s="242"/>
      <c r="BY674" s="242"/>
      <c r="BZ674" s="242"/>
      <c r="CA674" s="242"/>
      <c r="CB674" s="242"/>
      <c r="CC674" s="242"/>
      <c r="CD674" s="242"/>
      <c r="CE674" s="242"/>
      <c r="CF674" s="242"/>
      <c r="CG674" s="242"/>
      <c r="CH674" s="242"/>
      <c r="CI674" s="242"/>
      <c r="CJ674" s="242"/>
      <c r="CK674" s="242"/>
      <c r="CL674" s="242"/>
      <c r="CM674" s="242"/>
      <c r="CN674" s="242"/>
      <c r="CO674" s="242"/>
      <c r="CP674" s="242"/>
      <c r="CQ674" s="242"/>
      <c r="CR674" s="242"/>
      <c r="CS674" s="242"/>
      <c r="CT674" s="242"/>
      <c r="CU674" s="242"/>
      <c r="CV674" s="242"/>
      <c r="CW674" s="242"/>
      <c r="CX674" s="242"/>
      <c r="CY674" s="242"/>
      <c r="CZ674" s="242"/>
      <c r="DA674" s="242"/>
      <c r="DB674" s="242"/>
      <c r="DC674" s="242"/>
      <c r="DD674" s="242"/>
      <c r="DE674" s="242"/>
      <c r="DF674" s="242"/>
      <c r="DG674" s="242"/>
      <c r="DH674" s="242"/>
      <c r="DI674" s="242"/>
      <c r="DJ674" s="242"/>
      <c r="DK674" s="242"/>
      <c r="DL674" s="242"/>
      <c r="DM674" s="242"/>
      <c r="DN674" s="242"/>
      <c r="DO674" s="242"/>
      <c r="DP674" s="242"/>
      <c r="DQ674" s="242"/>
      <c r="DR674" s="242"/>
      <c r="DS674" s="242"/>
      <c r="DT674" s="242"/>
      <c r="DU674" s="242"/>
      <c r="DV674" s="242"/>
      <c r="DW674" s="242"/>
      <c r="DX674" s="242"/>
      <c r="DY674" s="242"/>
      <c r="DZ674" s="242"/>
      <c r="EA674" s="242"/>
      <c r="EB674" s="242"/>
      <c r="EC674" s="242"/>
      <c r="ED674" s="242"/>
      <c r="EE674" s="242"/>
      <c r="EF674" s="242"/>
      <c r="EG674" s="242"/>
      <c r="EH674" s="242"/>
      <c r="EI674" s="242"/>
      <c r="EJ674" s="242"/>
      <c r="EK674" s="242"/>
      <c r="EL674" s="242"/>
      <c r="EM674" s="242"/>
      <c r="EN674" s="242"/>
      <c r="EO674" s="242"/>
      <c r="EP674" s="242"/>
      <c r="EQ674" s="242"/>
      <c r="ER674" s="242"/>
      <c r="ES674" s="242"/>
      <c r="ET674" s="242"/>
      <c r="EU674" s="242"/>
      <c r="EV674" s="242"/>
      <c r="EW674" s="242"/>
      <c r="EX674" s="242"/>
      <c r="EY674" s="242"/>
      <c r="EZ674" s="242"/>
      <c r="FA674" s="242"/>
      <c r="FB674" s="242"/>
      <c r="FC674" s="242"/>
      <c r="FD674" s="242"/>
      <c r="FE674" s="242"/>
      <c r="FF674" s="242"/>
      <c r="FG674" s="242"/>
      <c r="FH674" s="242"/>
      <c r="FI674" s="242"/>
      <c r="FJ674" s="242"/>
      <c r="FK674" s="242"/>
      <c r="FL674" s="242"/>
      <c r="FM674" s="242"/>
      <c r="FN674" s="242"/>
      <c r="FO674" s="242"/>
      <c r="FP674" s="242"/>
      <c r="FQ674" s="242"/>
      <c r="FR674" s="242"/>
      <c r="FS674" s="242"/>
      <c r="FT674" s="242"/>
      <c r="FU674" s="242"/>
      <c r="FV674" s="242"/>
      <c r="FW674" s="242"/>
      <c r="FX674" s="242"/>
      <c r="FY674" s="242"/>
      <c r="FZ674" s="242"/>
      <c r="GA674" s="242"/>
      <c r="GB674" s="242"/>
      <c r="GC674" s="242"/>
      <c r="GD674" s="242"/>
      <c r="GE674" s="242"/>
      <c r="GF674" s="242"/>
      <c r="GG674" s="242"/>
      <c r="GH674" s="242"/>
      <c r="GI674" s="242"/>
      <c r="GJ674" s="242"/>
      <c r="GK674" s="242"/>
      <c r="GL674" s="242"/>
      <c r="GM674" s="242"/>
      <c r="GN674" s="242"/>
      <c r="GO674" s="242"/>
      <c r="GP674" s="242"/>
      <c r="GQ674" s="242"/>
      <c r="GR674" s="242"/>
      <c r="GS674" s="242"/>
      <c r="GT674" s="242"/>
      <c r="GU674" s="242"/>
      <c r="GV674" s="242"/>
      <c r="GW674" s="242"/>
      <c r="GX674" s="242"/>
      <c r="GY674" s="242"/>
      <c r="GZ674" s="242"/>
      <c r="HA674" s="242"/>
      <c r="HB674" s="242"/>
      <c r="HC674" s="242"/>
      <c r="HD674" s="242"/>
      <c r="HE674" s="242"/>
      <c r="HF674" s="242"/>
      <c r="HG674" s="242"/>
      <c r="HH674" s="242"/>
      <c r="HI674" s="242"/>
      <c r="HJ674" s="242"/>
      <c r="HK674" s="242"/>
      <c r="HL674" s="242"/>
      <c r="HM674" s="242"/>
      <c r="HN674" s="242"/>
      <c r="HO674" s="242"/>
      <c r="HP674" s="242"/>
      <c r="HQ674" s="242"/>
      <c r="HR674" s="242"/>
      <c r="HS674" s="242"/>
      <c r="HT674" s="242"/>
      <c r="HU674" s="242"/>
      <c r="HV674" s="242"/>
      <c r="HW674" s="242"/>
      <c r="HX674" s="242"/>
      <c r="HY674" s="242"/>
      <c r="HZ674" s="242"/>
    </row>
    <row r="675" spans="1:234" s="242" customFormat="1" ht="10.5" customHeight="1" thickBot="1">
      <c r="A675" s="469" t="s">
        <v>51</v>
      </c>
      <c r="B675" s="470">
        <f>B671+1</f>
        <v>38950</v>
      </c>
      <c r="C675" s="293">
        <f>SUM(D675:J676)</f>
        <v>0</v>
      </c>
      <c r="D675" s="284"/>
      <c r="E675" s="80"/>
      <c r="F675" s="80"/>
      <c r="G675" s="80"/>
      <c r="H675" s="80"/>
      <c r="I675" s="80"/>
      <c r="J675" s="81"/>
      <c r="K675" s="28"/>
      <c r="L675" s="30"/>
      <c r="M675" s="82"/>
      <c r="N675" s="83"/>
      <c r="O675" s="214"/>
      <c r="P675" s="460" t="s">
        <v>606</v>
      </c>
      <c r="Q675" s="318">
        <f>SUM(R675:R676,T675:T676)+SUM(S675:S676)*1.5+SUM(U675:U676)/3+SUM(V675:V676)*0.6</f>
        <v>0</v>
      </c>
      <c r="R675" s="70"/>
      <c r="S675" s="70"/>
      <c r="T675" s="29"/>
      <c r="U675" s="29"/>
      <c r="V675" s="30"/>
      <c r="W675" s="28"/>
      <c r="X675" s="83"/>
      <c r="Y675" s="140"/>
      <c r="Z675" s="185"/>
      <c r="AA675" s="34"/>
      <c r="AB675" s="32"/>
      <c r="AC675" s="33"/>
      <c r="AD675" s="33"/>
      <c r="AE675" s="33"/>
      <c r="AF675" s="33"/>
      <c r="AG675" s="33"/>
      <c r="AH675" s="33"/>
      <c r="AI675" s="34"/>
      <c r="AJ675" s="30"/>
      <c r="AK675" s="180">
        <v>56</v>
      </c>
      <c r="AL675" s="185">
        <v>66</v>
      </c>
      <c r="AM675" s="33">
        <v>62</v>
      </c>
      <c r="AN675" s="351">
        <v>66</v>
      </c>
      <c r="AO675" s="34">
        <f>AN675-AK675</f>
        <v>10</v>
      </c>
      <c r="AP675" s="352"/>
      <c r="AQ675" s="489" t="s">
        <v>331</v>
      </c>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c r="BO675" s="59"/>
      <c r="BP675" s="59"/>
      <c r="BQ675" s="59"/>
      <c r="BR675" s="59"/>
      <c r="BS675" s="59"/>
      <c r="BT675" s="59"/>
      <c r="BU675" s="59"/>
      <c r="BV675" s="59"/>
      <c r="BW675" s="59"/>
      <c r="BX675" s="59"/>
      <c r="BY675" s="59"/>
      <c r="BZ675" s="59"/>
      <c r="CA675" s="59"/>
      <c r="CB675" s="59"/>
      <c r="CC675" s="59"/>
      <c r="CD675" s="59"/>
      <c r="CE675" s="59"/>
      <c r="CF675" s="59"/>
      <c r="CG675" s="59"/>
      <c r="CH675" s="59"/>
      <c r="CI675" s="59"/>
      <c r="CJ675" s="59"/>
      <c r="CK675" s="59"/>
      <c r="CL675" s="59"/>
      <c r="CM675" s="59"/>
      <c r="CN675" s="59"/>
      <c r="CO675" s="59"/>
      <c r="CP675" s="59"/>
      <c r="CQ675" s="59"/>
      <c r="CR675" s="59"/>
      <c r="CS675" s="59"/>
      <c r="CT675" s="59"/>
      <c r="CU675" s="59"/>
      <c r="CV675" s="59"/>
      <c r="CW675" s="59"/>
      <c r="CX675" s="59"/>
      <c r="CY675" s="59"/>
      <c r="CZ675" s="59"/>
      <c r="DA675" s="59"/>
      <c r="DB675" s="59"/>
      <c r="DC675" s="59"/>
      <c r="DD675" s="59"/>
      <c r="DE675" s="59"/>
      <c r="DF675" s="59"/>
      <c r="DG675" s="59"/>
      <c r="DH675" s="59"/>
      <c r="DI675" s="59"/>
      <c r="DJ675" s="59"/>
      <c r="DK675" s="59"/>
      <c r="DL675" s="59"/>
      <c r="DM675" s="59"/>
      <c r="DN675" s="59"/>
      <c r="DO675" s="59"/>
      <c r="DP675" s="59"/>
      <c r="DQ675" s="59"/>
      <c r="DR675" s="59"/>
      <c r="DS675" s="59"/>
      <c r="DT675" s="59"/>
      <c r="DU675" s="59"/>
      <c r="DV675" s="59"/>
      <c r="DW675" s="59"/>
      <c r="DX675" s="59"/>
      <c r="DY675" s="59"/>
      <c r="DZ675" s="59"/>
      <c r="EA675" s="59"/>
      <c r="EB675" s="59"/>
      <c r="EC675" s="59"/>
      <c r="ED675" s="59"/>
      <c r="EE675" s="59"/>
      <c r="EF675" s="59"/>
      <c r="EG675" s="59"/>
      <c r="EH675" s="59"/>
      <c r="EI675" s="59"/>
      <c r="EJ675" s="59"/>
      <c r="EK675" s="59"/>
      <c r="EL675" s="59"/>
      <c r="EM675" s="59"/>
      <c r="EN675" s="59"/>
      <c r="EO675" s="59"/>
      <c r="EP675" s="59"/>
      <c r="EQ675" s="59"/>
      <c r="ER675" s="59"/>
      <c r="ES675" s="59"/>
      <c r="ET675" s="59"/>
      <c r="EU675" s="59"/>
      <c r="EV675" s="59"/>
      <c r="EW675" s="59"/>
      <c r="EX675" s="59"/>
      <c r="EY675" s="59"/>
      <c r="EZ675" s="59"/>
      <c r="FA675" s="59"/>
      <c r="FB675" s="59"/>
      <c r="FC675" s="59"/>
      <c r="FD675" s="59"/>
      <c r="FE675" s="59"/>
      <c r="FF675" s="59"/>
      <c r="FG675" s="59"/>
      <c r="FH675" s="59"/>
      <c r="FI675" s="59"/>
      <c r="FJ675" s="59"/>
      <c r="FK675" s="59"/>
      <c r="FL675" s="59"/>
      <c r="FM675" s="59"/>
      <c r="FN675" s="59"/>
      <c r="FO675" s="59"/>
      <c r="FP675" s="59"/>
      <c r="FQ675" s="59"/>
      <c r="FR675" s="59"/>
      <c r="FS675" s="59"/>
      <c r="FT675" s="59"/>
      <c r="FU675" s="59"/>
      <c r="FV675" s="59"/>
      <c r="FW675" s="59"/>
      <c r="FX675" s="59"/>
      <c r="FY675" s="59"/>
      <c r="FZ675" s="59"/>
      <c r="GA675" s="59"/>
      <c r="GB675" s="59"/>
      <c r="GC675" s="59"/>
      <c r="GD675" s="59"/>
      <c r="GE675" s="59"/>
      <c r="GF675" s="59"/>
      <c r="GG675" s="59"/>
      <c r="GH675" s="59"/>
      <c r="GI675" s="59"/>
      <c r="GJ675" s="59"/>
      <c r="GK675" s="59"/>
      <c r="GL675" s="59"/>
      <c r="GM675" s="59"/>
      <c r="GN675" s="59"/>
      <c r="GO675" s="59"/>
      <c r="GP675" s="59"/>
      <c r="GQ675" s="59"/>
      <c r="GR675" s="59"/>
      <c r="GS675" s="59"/>
      <c r="GT675" s="59"/>
      <c r="GU675" s="59"/>
      <c r="GV675" s="59"/>
      <c r="GW675" s="59"/>
      <c r="GX675" s="59"/>
      <c r="GY675" s="59"/>
      <c r="GZ675" s="59"/>
      <c r="HA675" s="59"/>
      <c r="HB675" s="59"/>
      <c r="HC675" s="59"/>
      <c r="HD675" s="59"/>
      <c r="HE675" s="59"/>
      <c r="HF675" s="59"/>
      <c r="HG675" s="59"/>
      <c r="HH675" s="59"/>
      <c r="HI675" s="59"/>
      <c r="HJ675" s="59"/>
      <c r="HK675" s="59"/>
      <c r="HL675" s="59"/>
      <c r="HM675" s="59"/>
      <c r="HN675" s="59"/>
      <c r="HO675" s="59"/>
      <c r="HP675" s="59"/>
      <c r="HQ675" s="59"/>
      <c r="HR675" s="59"/>
      <c r="HS675" s="59"/>
      <c r="HT675" s="59"/>
      <c r="HU675" s="59"/>
      <c r="HV675" s="59"/>
      <c r="HW675" s="59"/>
      <c r="HX675" s="59"/>
      <c r="HY675" s="59"/>
      <c r="HZ675" s="59"/>
    </row>
    <row r="676" spans="1:234" ht="10.5" customHeight="1">
      <c r="A676" s="467"/>
      <c r="B676" s="468"/>
      <c r="C676" s="292"/>
      <c r="D676" s="283"/>
      <c r="E676" s="87"/>
      <c r="F676" s="87"/>
      <c r="G676" s="87"/>
      <c r="H676" s="87"/>
      <c r="I676" s="87"/>
      <c r="J676" s="88"/>
      <c r="K676" s="89"/>
      <c r="L676" s="90"/>
      <c r="M676" s="91"/>
      <c r="N676" s="92"/>
      <c r="O676" s="215"/>
      <c r="P676" s="461" t="s">
        <v>606</v>
      </c>
      <c r="Q676" s="319"/>
      <c r="R676" s="93"/>
      <c r="S676" s="93"/>
      <c r="T676" s="94"/>
      <c r="U676" s="94"/>
      <c r="V676" s="90"/>
      <c r="W676" s="89"/>
      <c r="X676" s="92"/>
      <c r="Y676" s="182"/>
      <c r="Z676" s="184"/>
      <c r="AA676" s="306"/>
      <c r="AB676" s="442"/>
      <c r="AC676" s="349"/>
      <c r="AD676" s="349"/>
      <c r="AE676" s="349"/>
      <c r="AF676" s="349"/>
      <c r="AG676" s="349"/>
      <c r="AH676" s="349"/>
      <c r="AI676" s="306"/>
      <c r="AJ676" s="90">
        <v>7</v>
      </c>
      <c r="AK676" s="182"/>
      <c r="AL676" s="184"/>
      <c r="AM676" s="349"/>
      <c r="AN676" s="349"/>
      <c r="AO676" s="306"/>
      <c r="AP676" s="350"/>
      <c r="AQ676" s="490"/>
      <c r="AR676" s="95"/>
      <c r="AS676" s="95"/>
      <c r="AT676" s="95"/>
      <c r="AU676" s="95"/>
      <c r="AV676" s="95"/>
      <c r="AW676" s="95"/>
      <c r="AX676" s="95"/>
      <c r="AY676" s="95"/>
      <c r="AZ676" s="95"/>
      <c r="BA676" s="95"/>
      <c r="BB676" s="95"/>
      <c r="BC676" s="95"/>
      <c r="BD676" s="95"/>
      <c r="BE676" s="95"/>
      <c r="BF676" s="95"/>
      <c r="BG676" s="95"/>
      <c r="BH676" s="95"/>
      <c r="BI676" s="95"/>
      <c r="BJ676" s="95"/>
      <c r="BK676" s="95"/>
      <c r="BL676" s="95"/>
      <c r="BM676" s="95"/>
      <c r="BN676" s="95"/>
      <c r="BO676" s="95"/>
      <c r="BP676" s="95"/>
      <c r="BQ676" s="95"/>
      <c r="BR676" s="95"/>
      <c r="BS676" s="95"/>
      <c r="BT676" s="95"/>
      <c r="BU676" s="95"/>
      <c r="BV676" s="95"/>
      <c r="BW676" s="95"/>
      <c r="BX676" s="95"/>
      <c r="BY676" s="95"/>
      <c r="BZ676" s="95"/>
      <c r="CA676" s="95"/>
      <c r="CB676" s="95"/>
      <c r="CC676" s="95"/>
      <c r="CD676" s="95"/>
      <c r="CE676" s="95"/>
      <c r="CF676" s="95"/>
      <c r="CG676" s="95"/>
      <c r="CH676" s="95"/>
      <c r="CI676" s="95"/>
      <c r="CJ676" s="95"/>
      <c r="CK676" s="95"/>
      <c r="CL676" s="95"/>
      <c r="CM676" s="95"/>
      <c r="CN676" s="95"/>
      <c r="CO676" s="95"/>
      <c r="CP676" s="95"/>
      <c r="CQ676" s="95"/>
      <c r="CR676" s="95"/>
      <c r="CS676" s="95"/>
      <c r="CT676" s="95"/>
      <c r="CU676" s="95"/>
      <c r="CV676" s="95"/>
      <c r="CW676" s="95"/>
      <c r="CX676" s="95"/>
      <c r="CY676" s="95"/>
      <c r="CZ676" s="95"/>
      <c r="DA676" s="95"/>
      <c r="DB676" s="95"/>
      <c r="DC676" s="95"/>
      <c r="DD676" s="95"/>
      <c r="DE676" s="95"/>
      <c r="DF676" s="95"/>
      <c r="DG676" s="95"/>
      <c r="DH676" s="95"/>
      <c r="DI676" s="95"/>
      <c r="DJ676" s="95"/>
      <c r="DK676" s="95"/>
      <c r="DL676" s="95"/>
      <c r="DM676" s="95"/>
      <c r="DN676" s="95"/>
      <c r="DO676" s="95"/>
      <c r="DP676" s="95"/>
      <c r="DQ676" s="95"/>
      <c r="DR676" s="95"/>
      <c r="DS676" s="95"/>
      <c r="DT676" s="95"/>
      <c r="DU676" s="95"/>
      <c r="DV676" s="95"/>
      <c r="DW676" s="95"/>
      <c r="DX676" s="95"/>
      <c r="DY676" s="95"/>
      <c r="DZ676" s="95"/>
      <c r="EA676" s="95"/>
      <c r="EB676" s="95"/>
      <c r="EC676" s="95"/>
      <c r="ED676" s="95"/>
      <c r="EE676" s="95"/>
      <c r="EF676" s="95"/>
      <c r="EG676" s="95"/>
      <c r="EH676" s="95"/>
      <c r="EI676" s="95"/>
      <c r="EJ676" s="95"/>
      <c r="EK676" s="95"/>
      <c r="EL676" s="95"/>
      <c r="EM676" s="95"/>
      <c r="EN676" s="95"/>
      <c r="EO676" s="95"/>
      <c r="EP676" s="95"/>
      <c r="EQ676" s="95"/>
      <c r="ER676" s="95"/>
      <c r="ES676" s="95"/>
      <c r="ET676" s="95"/>
      <c r="EU676" s="95"/>
      <c r="EV676" s="95"/>
      <c r="EW676" s="95"/>
      <c r="EX676" s="95"/>
      <c r="EY676" s="95"/>
      <c r="EZ676" s="95"/>
      <c r="FA676" s="95"/>
      <c r="FB676" s="95"/>
      <c r="FC676" s="95"/>
      <c r="FD676" s="95"/>
      <c r="FE676" s="95"/>
      <c r="FF676" s="95"/>
      <c r="FG676" s="95"/>
      <c r="FH676" s="95"/>
      <c r="FI676" s="95"/>
      <c r="FJ676" s="95"/>
      <c r="FK676" s="95"/>
      <c r="FL676" s="95"/>
      <c r="FM676" s="95"/>
      <c r="FN676" s="95"/>
      <c r="FO676" s="95"/>
      <c r="FP676" s="95"/>
      <c r="FQ676" s="95"/>
      <c r="FR676" s="95"/>
      <c r="FS676" s="95"/>
      <c r="FT676" s="95"/>
      <c r="FU676" s="95"/>
      <c r="FV676" s="95"/>
      <c r="FW676" s="95"/>
      <c r="FX676" s="95"/>
      <c r="FY676" s="95"/>
      <c r="FZ676" s="95"/>
      <c r="GA676" s="95"/>
      <c r="GB676" s="95"/>
      <c r="GC676" s="95"/>
      <c r="GD676" s="95"/>
      <c r="GE676" s="95"/>
      <c r="GF676" s="95"/>
      <c r="GG676" s="95"/>
      <c r="GH676" s="95"/>
      <c r="GI676" s="95"/>
      <c r="GJ676" s="95"/>
      <c r="GK676" s="95"/>
      <c r="GL676" s="95"/>
      <c r="GM676" s="95"/>
      <c r="GN676" s="95"/>
      <c r="GO676" s="95"/>
      <c r="GP676" s="95"/>
      <c r="GQ676" s="95"/>
      <c r="GR676" s="95"/>
      <c r="GS676" s="95"/>
      <c r="GT676" s="95"/>
      <c r="GU676" s="95"/>
      <c r="GV676" s="95"/>
      <c r="GW676" s="95"/>
      <c r="GX676" s="95"/>
      <c r="GY676" s="95"/>
      <c r="GZ676" s="95"/>
      <c r="HA676" s="95"/>
      <c r="HB676" s="95"/>
      <c r="HC676" s="95"/>
      <c r="HD676" s="95"/>
      <c r="HE676" s="95"/>
      <c r="HF676" s="95"/>
      <c r="HG676" s="95"/>
      <c r="HH676" s="95"/>
      <c r="HI676" s="95"/>
      <c r="HJ676" s="95"/>
      <c r="HK676" s="95"/>
      <c r="HL676" s="95"/>
      <c r="HM676" s="95"/>
      <c r="HN676" s="95"/>
      <c r="HO676" s="95"/>
      <c r="HP676" s="95"/>
      <c r="HQ676" s="95"/>
      <c r="HR676" s="95"/>
      <c r="HS676" s="95"/>
      <c r="HT676" s="95"/>
      <c r="HU676" s="95"/>
      <c r="HV676" s="95"/>
      <c r="HW676" s="95"/>
      <c r="HX676" s="95"/>
      <c r="HY676" s="95"/>
      <c r="HZ676" s="95"/>
    </row>
    <row r="677" spans="1:234" s="95" customFormat="1" ht="10.5" customHeight="1">
      <c r="A677" s="463" t="s">
        <v>59</v>
      </c>
      <c r="B677" s="465">
        <f>B675+1</f>
        <v>38951</v>
      </c>
      <c r="C677" s="293">
        <f>SUM(D677:J678)</f>
        <v>0</v>
      </c>
      <c r="D677" s="284"/>
      <c r="E677" s="80"/>
      <c r="F677" s="80"/>
      <c r="G677" s="80"/>
      <c r="H677" s="80"/>
      <c r="I677" s="80"/>
      <c r="J677" s="81"/>
      <c r="K677" s="28"/>
      <c r="L677" s="30"/>
      <c r="M677" s="82"/>
      <c r="N677" s="83"/>
      <c r="O677" s="211"/>
      <c r="P677" s="84" t="s">
        <v>606</v>
      </c>
      <c r="Q677" s="318">
        <f>SUM(R677:R678,T677:T678)+SUM(S677:S678)*1.5+SUM(U677:U678)/3+SUM(V677:V678)*0.6</f>
        <v>0</v>
      </c>
      <c r="R677" s="70"/>
      <c r="S677" s="70"/>
      <c r="T677" s="29"/>
      <c r="U677" s="29"/>
      <c r="V677" s="30"/>
      <c r="W677" s="28"/>
      <c r="X677" s="83"/>
      <c r="Y677" s="140"/>
      <c r="Z677" s="185"/>
      <c r="AA677" s="34"/>
      <c r="AB677" s="32"/>
      <c r="AC677" s="33"/>
      <c r="AD677" s="33"/>
      <c r="AE677" s="33"/>
      <c r="AF677" s="33"/>
      <c r="AG677" s="33"/>
      <c r="AH677" s="33"/>
      <c r="AI677" s="34"/>
      <c r="AJ677" s="30"/>
      <c r="AK677" s="180">
        <v>56</v>
      </c>
      <c r="AL677" s="185">
        <v>75</v>
      </c>
      <c r="AM677" s="33">
        <v>73</v>
      </c>
      <c r="AN677" s="33">
        <v>71</v>
      </c>
      <c r="AO677" s="34">
        <f>AN677-AK677</f>
        <v>15</v>
      </c>
      <c r="AP677" s="352"/>
      <c r="AQ677" s="491" t="s">
        <v>330</v>
      </c>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c r="BO677" s="59"/>
      <c r="BP677" s="59"/>
      <c r="BQ677" s="59"/>
      <c r="BR677" s="59"/>
      <c r="BS677" s="59"/>
      <c r="BT677" s="59"/>
      <c r="BU677" s="59"/>
      <c r="BV677" s="59"/>
      <c r="BW677" s="59"/>
      <c r="BX677" s="59"/>
      <c r="BY677" s="59"/>
      <c r="BZ677" s="59"/>
      <c r="CA677" s="59"/>
      <c r="CB677" s="59"/>
      <c r="CC677" s="59"/>
      <c r="CD677" s="59"/>
      <c r="CE677" s="59"/>
      <c r="CF677" s="59"/>
      <c r="CG677" s="59"/>
      <c r="CH677" s="59"/>
      <c r="CI677" s="59"/>
      <c r="CJ677" s="59"/>
      <c r="CK677" s="59"/>
      <c r="CL677" s="59"/>
      <c r="CM677" s="59"/>
      <c r="CN677" s="59"/>
      <c r="CO677" s="59"/>
      <c r="CP677" s="59"/>
      <c r="CQ677" s="59"/>
      <c r="CR677" s="59"/>
      <c r="CS677" s="59"/>
      <c r="CT677" s="59"/>
      <c r="CU677" s="59"/>
      <c r="CV677" s="59"/>
      <c r="CW677" s="59"/>
      <c r="CX677" s="59"/>
      <c r="CY677" s="59"/>
      <c r="CZ677" s="59"/>
      <c r="DA677" s="59"/>
      <c r="DB677" s="59"/>
      <c r="DC677" s="59"/>
      <c r="DD677" s="59"/>
      <c r="DE677" s="59"/>
      <c r="DF677" s="59"/>
      <c r="DG677" s="59"/>
      <c r="DH677" s="59"/>
      <c r="DI677" s="59"/>
      <c r="DJ677" s="59"/>
      <c r="DK677" s="59"/>
      <c r="DL677" s="59"/>
      <c r="DM677" s="59"/>
      <c r="DN677" s="59"/>
      <c r="DO677" s="59"/>
      <c r="DP677" s="59"/>
      <c r="DQ677" s="59"/>
      <c r="DR677" s="59"/>
      <c r="DS677" s="59"/>
      <c r="DT677" s="59"/>
      <c r="DU677" s="59"/>
      <c r="DV677" s="59"/>
      <c r="DW677" s="59"/>
      <c r="DX677" s="59"/>
      <c r="DY677" s="59"/>
      <c r="DZ677" s="59"/>
      <c r="EA677" s="59"/>
      <c r="EB677" s="59"/>
      <c r="EC677" s="59"/>
      <c r="ED677" s="59"/>
      <c r="EE677" s="59"/>
      <c r="EF677" s="59"/>
      <c r="EG677" s="59"/>
      <c r="EH677" s="59"/>
      <c r="EI677" s="59"/>
      <c r="EJ677" s="59"/>
      <c r="EK677" s="59"/>
      <c r="EL677" s="59"/>
      <c r="EM677" s="59"/>
      <c r="EN677" s="59"/>
      <c r="EO677" s="59"/>
      <c r="EP677" s="59"/>
      <c r="EQ677" s="59"/>
      <c r="ER677" s="59"/>
      <c r="ES677" s="59"/>
      <c r="ET677" s="59"/>
      <c r="EU677" s="59"/>
      <c r="EV677" s="59"/>
      <c r="EW677" s="59"/>
      <c r="EX677" s="59"/>
      <c r="EY677" s="59"/>
      <c r="EZ677" s="59"/>
      <c r="FA677" s="59"/>
      <c r="FB677" s="59"/>
      <c r="FC677" s="59"/>
      <c r="FD677" s="59"/>
      <c r="FE677" s="59"/>
      <c r="FF677" s="59"/>
      <c r="FG677" s="59"/>
      <c r="FH677" s="59"/>
      <c r="FI677" s="59"/>
      <c r="FJ677" s="59"/>
      <c r="FK677" s="59"/>
      <c r="FL677" s="59"/>
      <c r="FM677" s="59"/>
      <c r="FN677" s="59"/>
      <c r="FO677" s="59"/>
      <c r="FP677" s="59"/>
      <c r="FQ677" s="59"/>
      <c r="FR677" s="59"/>
      <c r="FS677" s="59"/>
      <c r="FT677" s="59"/>
      <c r="FU677" s="59"/>
      <c r="FV677" s="59"/>
      <c r="FW677" s="59"/>
      <c r="FX677" s="59"/>
      <c r="FY677" s="59"/>
      <c r="FZ677" s="59"/>
      <c r="GA677" s="59"/>
      <c r="GB677" s="59"/>
      <c r="GC677" s="59"/>
      <c r="GD677" s="59"/>
      <c r="GE677" s="59"/>
      <c r="GF677" s="59"/>
      <c r="GG677" s="59"/>
      <c r="GH677" s="59"/>
      <c r="GI677" s="59"/>
      <c r="GJ677" s="59"/>
      <c r="GK677" s="59"/>
      <c r="GL677" s="59"/>
      <c r="GM677" s="59"/>
      <c r="GN677" s="59"/>
      <c r="GO677" s="59"/>
      <c r="GP677" s="59"/>
      <c r="GQ677" s="59"/>
      <c r="GR677" s="59"/>
      <c r="GS677" s="59"/>
      <c r="GT677" s="59"/>
      <c r="GU677" s="59"/>
      <c r="GV677" s="59"/>
      <c r="GW677" s="59"/>
      <c r="GX677" s="59"/>
      <c r="GY677" s="59"/>
      <c r="GZ677" s="59"/>
      <c r="HA677" s="59"/>
      <c r="HB677" s="59"/>
      <c r="HC677" s="59"/>
      <c r="HD677" s="59"/>
      <c r="HE677" s="59"/>
      <c r="HF677" s="59"/>
      <c r="HG677" s="59"/>
      <c r="HH677" s="59"/>
      <c r="HI677" s="59"/>
      <c r="HJ677" s="59"/>
      <c r="HK677" s="59"/>
      <c r="HL677" s="59"/>
      <c r="HM677" s="59"/>
      <c r="HN677" s="59"/>
      <c r="HO677" s="59"/>
      <c r="HP677" s="59"/>
      <c r="HQ677" s="59"/>
      <c r="HR677" s="59"/>
      <c r="HS677" s="59"/>
      <c r="HT677" s="59"/>
      <c r="HU677" s="59"/>
      <c r="HV677" s="59"/>
      <c r="HW677" s="59"/>
      <c r="HX677" s="59"/>
      <c r="HY677" s="59"/>
      <c r="HZ677" s="59"/>
    </row>
    <row r="678" spans="1:234" ht="10.5" customHeight="1">
      <c r="A678" s="467"/>
      <c r="B678" s="468"/>
      <c r="C678" s="292"/>
      <c r="D678" s="283"/>
      <c r="E678" s="87"/>
      <c r="F678" s="87"/>
      <c r="G678" s="87"/>
      <c r="H678" s="87"/>
      <c r="I678" s="87"/>
      <c r="J678" s="88"/>
      <c r="K678" s="89"/>
      <c r="L678" s="90"/>
      <c r="M678" s="91"/>
      <c r="N678" s="92"/>
      <c r="O678" s="212"/>
      <c r="P678" s="280" t="s">
        <v>606</v>
      </c>
      <c r="Q678" s="319"/>
      <c r="R678" s="93"/>
      <c r="S678" s="93"/>
      <c r="T678" s="94"/>
      <c r="U678" s="94"/>
      <c r="V678" s="90"/>
      <c r="W678" s="89"/>
      <c r="X678" s="92"/>
      <c r="Y678" s="182"/>
      <c r="Z678" s="184"/>
      <c r="AA678" s="306"/>
      <c r="AB678" s="442"/>
      <c r="AC678" s="349"/>
      <c r="AD678" s="349"/>
      <c r="AE678" s="349"/>
      <c r="AF678" s="349"/>
      <c r="AG678" s="349"/>
      <c r="AH678" s="349"/>
      <c r="AI678" s="306"/>
      <c r="AJ678" s="90">
        <v>8</v>
      </c>
      <c r="AK678" s="182"/>
      <c r="AL678" s="184"/>
      <c r="AM678" s="349"/>
      <c r="AN678" s="349"/>
      <c r="AO678" s="306"/>
      <c r="AP678" s="350"/>
      <c r="AQ678" s="490"/>
      <c r="AR678" s="95"/>
      <c r="AS678" s="95"/>
      <c r="AT678" s="95"/>
      <c r="AU678" s="95"/>
      <c r="AV678" s="95"/>
      <c r="AW678" s="95"/>
      <c r="AX678" s="95"/>
      <c r="AY678" s="95"/>
      <c r="AZ678" s="95"/>
      <c r="BA678" s="95"/>
      <c r="BB678" s="95"/>
      <c r="BC678" s="95"/>
      <c r="BD678" s="95"/>
      <c r="BE678" s="95"/>
      <c r="BF678" s="95"/>
      <c r="BG678" s="95"/>
      <c r="BH678" s="95"/>
      <c r="BI678" s="95"/>
      <c r="BJ678" s="95"/>
      <c r="BK678" s="95"/>
      <c r="BL678" s="95"/>
      <c r="BM678" s="95"/>
      <c r="BN678" s="95"/>
      <c r="BO678" s="95"/>
      <c r="BP678" s="95"/>
      <c r="BQ678" s="95"/>
      <c r="BR678" s="95"/>
      <c r="BS678" s="95"/>
      <c r="BT678" s="95"/>
      <c r="BU678" s="95"/>
      <c r="BV678" s="95"/>
      <c r="BW678" s="95"/>
      <c r="BX678" s="95"/>
      <c r="BY678" s="95"/>
      <c r="BZ678" s="95"/>
      <c r="CA678" s="95"/>
      <c r="CB678" s="95"/>
      <c r="CC678" s="95"/>
      <c r="CD678" s="95"/>
      <c r="CE678" s="95"/>
      <c r="CF678" s="95"/>
      <c r="CG678" s="95"/>
      <c r="CH678" s="95"/>
      <c r="CI678" s="95"/>
      <c r="CJ678" s="95"/>
      <c r="CK678" s="95"/>
      <c r="CL678" s="95"/>
      <c r="CM678" s="95"/>
      <c r="CN678" s="95"/>
      <c r="CO678" s="95"/>
      <c r="CP678" s="95"/>
      <c r="CQ678" s="95"/>
      <c r="CR678" s="95"/>
      <c r="CS678" s="95"/>
      <c r="CT678" s="95"/>
      <c r="CU678" s="95"/>
      <c r="CV678" s="95"/>
      <c r="CW678" s="95"/>
      <c r="CX678" s="95"/>
      <c r="CY678" s="95"/>
      <c r="CZ678" s="95"/>
      <c r="DA678" s="95"/>
      <c r="DB678" s="95"/>
      <c r="DC678" s="95"/>
      <c r="DD678" s="95"/>
      <c r="DE678" s="95"/>
      <c r="DF678" s="95"/>
      <c r="DG678" s="95"/>
      <c r="DH678" s="95"/>
      <c r="DI678" s="95"/>
      <c r="DJ678" s="95"/>
      <c r="DK678" s="95"/>
      <c r="DL678" s="95"/>
      <c r="DM678" s="95"/>
      <c r="DN678" s="95"/>
      <c r="DO678" s="95"/>
      <c r="DP678" s="95"/>
      <c r="DQ678" s="95"/>
      <c r="DR678" s="95"/>
      <c r="DS678" s="95"/>
      <c r="DT678" s="95"/>
      <c r="DU678" s="95"/>
      <c r="DV678" s="95"/>
      <c r="DW678" s="95"/>
      <c r="DX678" s="95"/>
      <c r="DY678" s="95"/>
      <c r="DZ678" s="95"/>
      <c r="EA678" s="95"/>
      <c r="EB678" s="95"/>
      <c r="EC678" s="95"/>
      <c r="ED678" s="95"/>
      <c r="EE678" s="95"/>
      <c r="EF678" s="95"/>
      <c r="EG678" s="95"/>
      <c r="EH678" s="95"/>
      <c r="EI678" s="95"/>
      <c r="EJ678" s="95"/>
      <c r="EK678" s="95"/>
      <c r="EL678" s="95"/>
      <c r="EM678" s="95"/>
      <c r="EN678" s="95"/>
      <c r="EO678" s="95"/>
      <c r="EP678" s="95"/>
      <c r="EQ678" s="95"/>
      <c r="ER678" s="95"/>
      <c r="ES678" s="95"/>
      <c r="ET678" s="95"/>
      <c r="EU678" s="95"/>
      <c r="EV678" s="95"/>
      <c r="EW678" s="95"/>
      <c r="EX678" s="95"/>
      <c r="EY678" s="95"/>
      <c r="EZ678" s="95"/>
      <c r="FA678" s="95"/>
      <c r="FB678" s="95"/>
      <c r="FC678" s="95"/>
      <c r="FD678" s="95"/>
      <c r="FE678" s="95"/>
      <c r="FF678" s="95"/>
      <c r="FG678" s="95"/>
      <c r="FH678" s="95"/>
      <c r="FI678" s="95"/>
      <c r="FJ678" s="95"/>
      <c r="FK678" s="95"/>
      <c r="FL678" s="95"/>
      <c r="FM678" s="95"/>
      <c r="FN678" s="95"/>
      <c r="FO678" s="95"/>
      <c r="FP678" s="95"/>
      <c r="FQ678" s="95"/>
      <c r="FR678" s="95"/>
      <c r="FS678" s="95"/>
      <c r="FT678" s="95"/>
      <c r="FU678" s="95"/>
      <c r="FV678" s="95"/>
      <c r="FW678" s="95"/>
      <c r="FX678" s="95"/>
      <c r="FY678" s="95"/>
      <c r="FZ678" s="95"/>
      <c r="GA678" s="95"/>
      <c r="GB678" s="95"/>
      <c r="GC678" s="95"/>
      <c r="GD678" s="95"/>
      <c r="GE678" s="95"/>
      <c r="GF678" s="95"/>
      <c r="GG678" s="95"/>
      <c r="GH678" s="95"/>
      <c r="GI678" s="95"/>
      <c r="GJ678" s="95"/>
      <c r="GK678" s="95"/>
      <c r="GL678" s="95"/>
      <c r="GM678" s="95"/>
      <c r="GN678" s="95"/>
      <c r="GO678" s="95"/>
      <c r="GP678" s="95"/>
      <c r="GQ678" s="95"/>
      <c r="GR678" s="95"/>
      <c r="GS678" s="95"/>
      <c r="GT678" s="95"/>
      <c r="GU678" s="95"/>
      <c r="GV678" s="95"/>
      <c r="GW678" s="95"/>
      <c r="GX678" s="95"/>
      <c r="GY678" s="95"/>
      <c r="GZ678" s="95"/>
      <c r="HA678" s="95"/>
      <c r="HB678" s="95"/>
      <c r="HC678" s="95"/>
      <c r="HD678" s="95"/>
      <c r="HE678" s="95"/>
      <c r="HF678" s="95"/>
      <c r="HG678" s="95"/>
      <c r="HH678" s="95"/>
      <c r="HI678" s="95"/>
      <c r="HJ678" s="95"/>
      <c r="HK678" s="95"/>
      <c r="HL678" s="95"/>
      <c r="HM678" s="95"/>
      <c r="HN678" s="95"/>
      <c r="HO678" s="95"/>
      <c r="HP678" s="95"/>
      <c r="HQ678" s="95"/>
      <c r="HR678" s="95"/>
      <c r="HS678" s="95"/>
      <c r="HT678" s="95"/>
      <c r="HU678" s="95"/>
      <c r="HV678" s="95"/>
      <c r="HW678" s="95"/>
      <c r="HX678" s="95"/>
      <c r="HY678" s="95"/>
      <c r="HZ678" s="95"/>
    </row>
    <row r="679" spans="1:234" s="95" customFormat="1" ht="10.5" customHeight="1">
      <c r="A679" s="463" t="s">
        <v>60</v>
      </c>
      <c r="B679" s="465">
        <f>B677+1</f>
        <v>38952</v>
      </c>
      <c r="C679" s="293">
        <f>SUM(D679:J680)</f>
        <v>48</v>
      </c>
      <c r="D679" s="284">
        <v>48</v>
      </c>
      <c r="E679" s="80"/>
      <c r="F679" s="80"/>
      <c r="G679" s="80"/>
      <c r="H679" s="80"/>
      <c r="I679" s="80"/>
      <c r="J679" s="81"/>
      <c r="K679" s="28" t="s">
        <v>112</v>
      </c>
      <c r="L679" s="30">
        <v>9</v>
      </c>
      <c r="M679" s="82" t="s">
        <v>100</v>
      </c>
      <c r="N679" s="83">
        <v>11</v>
      </c>
      <c r="O679" s="211" t="s">
        <v>29</v>
      </c>
      <c r="P679" s="221"/>
      <c r="Q679" s="318">
        <f>SUM(R679:R680,T679:T680)+SUM(S679:S680)*1.5+SUM(U679:U680)/3+SUM(V679:V680)*0.6</f>
        <v>9</v>
      </c>
      <c r="R679" s="70"/>
      <c r="S679" s="70"/>
      <c r="T679" s="29">
        <v>9</v>
      </c>
      <c r="U679" s="29"/>
      <c r="V679" s="30"/>
      <c r="W679" s="28">
        <v>125</v>
      </c>
      <c r="X679" s="83"/>
      <c r="Y679" s="140"/>
      <c r="Z679" s="185"/>
      <c r="AA679" s="34"/>
      <c r="AB679" s="32">
        <v>48</v>
      </c>
      <c r="AC679" s="33"/>
      <c r="AD679" s="33"/>
      <c r="AE679" s="33"/>
      <c r="AF679" s="33"/>
      <c r="AG679" s="33"/>
      <c r="AH679" s="33"/>
      <c r="AI679" s="34"/>
      <c r="AJ679" s="30"/>
      <c r="AK679" s="140">
        <v>54</v>
      </c>
      <c r="AL679" s="185">
        <v>78</v>
      </c>
      <c r="AM679" s="33">
        <v>75</v>
      </c>
      <c r="AN679" s="33">
        <v>70</v>
      </c>
      <c r="AO679" s="34">
        <f>AN679-AK679</f>
        <v>16</v>
      </c>
      <c r="AP679" s="352"/>
      <c r="AQ679" s="491" t="s">
        <v>358</v>
      </c>
      <c r="AR679" s="59"/>
      <c r="AS679" s="59"/>
      <c r="AT679" s="59"/>
      <c r="AU679" s="59"/>
      <c r="AV679" s="59"/>
      <c r="AW679" s="59"/>
      <c r="AX679" s="59"/>
      <c r="AY679" s="59"/>
      <c r="AZ679" s="59"/>
      <c r="BA679" s="59"/>
      <c r="BB679" s="59"/>
      <c r="BC679" s="59"/>
      <c r="BD679" s="59"/>
      <c r="BE679" s="59"/>
      <c r="BF679" s="59"/>
      <c r="BG679" s="59"/>
      <c r="BH679" s="59"/>
      <c r="BI679" s="59"/>
      <c r="BJ679" s="59"/>
      <c r="BK679" s="59"/>
      <c r="BL679" s="59"/>
      <c r="BM679" s="59"/>
      <c r="BN679" s="59"/>
      <c r="BO679" s="59"/>
      <c r="BP679" s="59"/>
      <c r="BQ679" s="59"/>
      <c r="BR679" s="59"/>
      <c r="BS679" s="59"/>
      <c r="BT679" s="59"/>
      <c r="BU679" s="59"/>
      <c r="BV679" s="59"/>
      <c r="BW679" s="59"/>
      <c r="BX679" s="59"/>
      <c r="BY679" s="59"/>
      <c r="BZ679" s="59"/>
      <c r="CA679" s="59"/>
      <c r="CB679" s="59"/>
      <c r="CC679" s="59"/>
      <c r="CD679" s="59"/>
      <c r="CE679" s="59"/>
      <c r="CF679" s="59"/>
      <c r="CG679" s="59"/>
      <c r="CH679" s="59"/>
      <c r="CI679" s="59"/>
      <c r="CJ679" s="59"/>
      <c r="CK679" s="59"/>
      <c r="CL679" s="59"/>
      <c r="CM679" s="59"/>
      <c r="CN679" s="59"/>
      <c r="CO679" s="59"/>
      <c r="CP679" s="59"/>
      <c r="CQ679" s="59"/>
      <c r="CR679" s="59"/>
      <c r="CS679" s="59"/>
      <c r="CT679" s="59"/>
      <c r="CU679" s="59"/>
      <c r="CV679" s="59"/>
      <c r="CW679" s="59"/>
      <c r="CX679" s="59"/>
      <c r="CY679" s="59"/>
      <c r="CZ679" s="59"/>
      <c r="DA679" s="59"/>
      <c r="DB679" s="59"/>
      <c r="DC679" s="59"/>
      <c r="DD679" s="59"/>
      <c r="DE679" s="59"/>
      <c r="DF679" s="59"/>
      <c r="DG679" s="59"/>
      <c r="DH679" s="59"/>
      <c r="DI679" s="59"/>
      <c r="DJ679" s="59"/>
      <c r="DK679" s="59"/>
      <c r="DL679" s="59"/>
      <c r="DM679" s="59"/>
      <c r="DN679" s="59"/>
      <c r="DO679" s="59"/>
      <c r="DP679" s="59"/>
      <c r="DQ679" s="59"/>
      <c r="DR679" s="59"/>
      <c r="DS679" s="59"/>
      <c r="DT679" s="59"/>
      <c r="DU679" s="59"/>
      <c r="DV679" s="59"/>
      <c r="DW679" s="59"/>
      <c r="DX679" s="59"/>
      <c r="DY679" s="59"/>
      <c r="DZ679" s="59"/>
      <c r="EA679" s="59"/>
      <c r="EB679" s="59"/>
      <c r="EC679" s="59"/>
      <c r="ED679" s="59"/>
      <c r="EE679" s="59"/>
      <c r="EF679" s="59"/>
      <c r="EG679" s="59"/>
      <c r="EH679" s="59"/>
      <c r="EI679" s="59"/>
      <c r="EJ679" s="59"/>
      <c r="EK679" s="59"/>
      <c r="EL679" s="59"/>
      <c r="EM679" s="59"/>
      <c r="EN679" s="59"/>
      <c r="EO679" s="59"/>
      <c r="EP679" s="59"/>
      <c r="EQ679" s="59"/>
      <c r="ER679" s="59"/>
      <c r="ES679" s="59"/>
      <c r="ET679" s="59"/>
      <c r="EU679" s="59"/>
      <c r="EV679" s="59"/>
      <c r="EW679" s="59"/>
      <c r="EX679" s="59"/>
      <c r="EY679" s="59"/>
      <c r="EZ679" s="59"/>
      <c r="FA679" s="59"/>
      <c r="FB679" s="59"/>
      <c r="FC679" s="59"/>
      <c r="FD679" s="59"/>
      <c r="FE679" s="59"/>
      <c r="FF679" s="59"/>
      <c r="FG679" s="59"/>
      <c r="FH679" s="59"/>
      <c r="FI679" s="59"/>
      <c r="FJ679" s="59"/>
      <c r="FK679" s="59"/>
      <c r="FL679" s="59"/>
      <c r="FM679" s="59"/>
      <c r="FN679" s="59"/>
      <c r="FO679" s="59"/>
      <c r="FP679" s="59"/>
      <c r="FQ679" s="59"/>
      <c r="FR679" s="59"/>
      <c r="FS679" s="59"/>
      <c r="FT679" s="59"/>
      <c r="FU679" s="59"/>
      <c r="FV679" s="59"/>
      <c r="FW679" s="59"/>
      <c r="FX679" s="59"/>
      <c r="FY679" s="59"/>
      <c r="FZ679" s="59"/>
      <c r="GA679" s="59"/>
      <c r="GB679" s="59"/>
      <c r="GC679" s="59"/>
      <c r="GD679" s="59"/>
      <c r="GE679" s="59"/>
      <c r="GF679" s="59"/>
      <c r="GG679" s="59"/>
      <c r="GH679" s="59"/>
      <c r="GI679" s="59"/>
      <c r="GJ679" s="59"/>
      <c r="GK679" s="59"/>
      <c r="GL679" s="59"/>
      <c r="GM679" s="59"/>
      <c r="GN679" s="59"/>
      <c r="GO679" s="59"/>
      <c r="GP679" s="59"/>
      <c r="GQ679" s="59"/>
      <c r="GR679" s="59"/>
      <c r="GS679" s="59"/>
      <c r="GT679" s="59"/>
      <c r="GU679" s="59"/>
      <c r="GV679" s="59"/>
      <c r="GW679" s="59"/>
      <c r="GX679" s="59"/>
      <c r="GY679" s="59"/>
      <c r="GZ679" s="59"/>
      <c r="HA679" s="59"/>
      <c r="HB679" s="59"/>
      <c r="HC679" s="59"/>
      <c r="HD679" s="59"/>
      <c r="HE679" s="59"/>
      <c r="HF679" s="59"/>
      <c r="HG679" s="59"/>
      <c r="HH679" s="59"/>
      <c r="HI679" s="59"/>
      <c r="HJ679" s="59"/>
      <c r="HK679" s="59"/>
      <c r="HL679" s="59"/>
      <c r="HM679" s="59"/>
      <c r="HN679" s="59"/>
      <c r="HO679" s="59"/>
      <c r="HP679" s="59"/>
      <c r="HQ679" s="59"/>
      <c r="HR679" s="59"/>
      <c r="HS679" s="59"/>
      <c r="HT679" s="59"/>
      <c r="HU679" s="59"/>
      <c r="HV679" s="59"/>
      <c r="HW679" s="59"/>
      <c r="HX679" s="59"/>
      <c r="HY679" s="59"/>
      <c r="HZ679" s="59"/>
    </row>
    <row r="680" spans="1:234" ht="10.5" customHeight="1">
      <c r="A680" s="467"/>
      <c r="B680" s="468"/>
      <c r="C680" s="294"/>
      <c r="D680" s="283"/>
      <c r="E680" s="87"/>
      <c r="F680" s="87"/>
      <c r="G680" s="87"/>
      <c r="H680" s="87"/>
      <c r="I680" s="87"/>
      <c r="J680" s="88"/>
      <c r="K680" s="89"/>
      <c r="L680" s="90"/>
      <c r="M680" s="91"/>
      <c r="N680" s="92"/>
      <c r="O680" s="212"/>
      <c r="P680" s="222"/>
      <c r="Q680" s="319"/>
      <c r="R680" s="93"/>
      <c r="S680" s="93"/>
      <c r="T680" s="94"/>
      <c r="U680" s="94"/>
      <c r="V680" s="90"/>
      <c r="W680" s="89"/>
      <c r="X680" s="92"/>
      <c r="Y680" s="182"/>
      <c r="Z680" s="184"/>
      <c r="AA680" s="306"/>
      <c r="AB680" s="442"/>
      <c r="AC680" s="349"/>
      <c r="AD680" s="349"/>
      <c r="AE680" s="349"/>
      <c r="AF680" s="349"/>
      <c r="AG680" s="349"/>
      <c r="AH680" s="349"/>
      <c r="AI680" s="306"/>
      <c r="AJ680" s="90">
        <v>8</v>
      </c>
      <c r="AK680" s="182"/>
      <c r="AL680" s="184"/>
      <c r="AM680" s="349"/>
      <c r="AN680" s="349"/>
      <c r="AO680" s="306"/>
      <c r="AP680" s="350"/>
      <c r="AQ680" s="490"/>
      <c r="AR680" s="95"/>
      <c r="AS680" s="95"/>
      <c r="AT680" s="95"/>
      <c r="AU680" s="95"/>
      <c r="AV680" s="95"/>
      <c r="AW680" s="95"/>
      <c r="AX680" s="95"/>
      <c r="AY680" s="95"/>
      <c r="AZ680" s="95"/>
      <c r="BA680" s="95"/>
      <c r="BB680" s="95"/>
      <c r="BC680" s="95"/>
      <c r="BD680" s="95"/>
      <c r="BE680" s="95"/>
      <c r="BF680" s="95"/>
      <c r="BG680" s="95"/>
      <c r="BH680" s="95"/>
      <c r="BI680" s="95"/>
      <c r="BJ680" s="95"/>
      <c r="BK680" s="95"/>
      <c r="BL680" s="95"/>
      <c r="BM680" s="95"/>
      <c r="BN680" s="95"/>
      <c r="BO680" s="95"/>
      <c r="BP680" s="95"/>
      <c r="BQ680" s="95"/>
      <c r="BR680" s="95"/>
      <c r="BS680" s="95"/>
      <c r="BT680" s="95"/>
      <c r="BU680" s="95"/>
      <c r="BV680" s="95"/>
      <c r="BW680" s="95"/>
      <c r="BX680" s="95"/>
      <c r="BY680" s="95"/>
      <c r="BZ680" s="95"/>
      <c r="CA680" s="95"/>
      <c r="CB680" s="95"/>
      <c r="CC680" s="95"/>
      <c r="CD680" s="95"/>
      <c r="CE680" s="95"/>
      <c r="CF680" s="95"/>
      <c r="CG680" s="95"/>
      <c r="CH680" s="95"/>
      <c r="CI680" s="95"/>
      <c r="CJ680" s="95"/>
      <c r="CK680" s="95"/>
      <c r="CL680" s="95"/>
      <c r="CM680" s="95"/>
      <c r="CN680" s="95"/>
      <c r="CO680" s="95"/>
      <c r="CP680" s="95"/>
      <c r="CQ680" s="95"/>
      <c r="CR680" s="95"/>
      <c r="CS680" s="95"/>
      <c r="CT680" s="95"/>
      <c r="CU680" s="95"/>
      <c r="CV680" s="95"/>
      <c r="CW680" s="95"/>
      <c r="CX680" s="95"/>
      <c r="CY680" s="95"/>
      <c r="CZ680" s="95"/>
      <c r="DA680" s="95"/>
      <c r="DB680" s="95"/>
      <c r="DC680" s="95"/>
      <c r="DD680" s="95"/>
      <c r="DE680" s="95"/>
      <c r="DF680" s="95"/>
      <c r="DG680" s="95"/>
      <c r="DH680" s="95"/>
      <c r="DI680" s="95"/>
      <c r="DJ680" s="95"/>
      <c r="DK680" s="95"/>
      <c r="DL680" s="95"/>
      <c r="DM680" s="95"/>
      <c r="DN680" s="95"/>
      <c r="DO680" s="95"/>
      <c r="DP680" s="95"/>
      <c r="DQ680" s="95"/>
      <c r="DR680" s="95"/>
      <c r="DS680" s="95"/>
      <c r="DT680" s="95"/>
      <c r="DU680" s="95"/>
      <c r="DV680" s="95"/>
      <c r="DW680" s="95"/>
      <c r="DX680" s="95"/>
      <c r="DY680" s="95"/>
      <c r="DZ680" s="95"/>
      <c r="EA680" s="95"/>
      <c r="EB680" s="95"/>
      <c r="EC680" s="95"/>
      <c r="ED680" s="95"/>
      <c r="EE680" s="95"/>
      <c r="EF680" s="95"/>
      <c r="EG680" s="95"/>
      <c r="EH680" s="95"/>
      <c r="EI680" s="95"/>
      <c r="EJ680" s="95"/>
      <c r="EK680" s="95"/>
      <c r="EL680" s="95"/>
      <c r="EM680" s="95"/>
      <c r="EN680" s="95"/>
      <c r="EO680" s="95"/>
      <c r="EP680" s="95"/>
      <c r="EQ680" s="95"/>
      <c r="ER680" s="95"/>
      <c r="ES680" s="95"/>
      <c r="ET680" s="95"/>
      <c r="EU680" s="95"/>
      <c r="EV680" s="95"/>
      <c r="EW680" s="95"/>
      <c r="EX680" s="95"/>
      <c r="EY680" s="95"/>
      <c r="EZ680" s="95"/>
      <c r="FA680" s="95"/>
      <c r="FB680" s="95"/>
      <c r="FC680" s="95"/>
      <c r="FD680" s="95"/>
      <c r="FE680" s="95"/>
      <c r="FF680" s="95"/>
      <c r="FG680" s="95"/>
      <c r="FH680" s="95"/>
      <c r="FI680" s="95"/>
      <c r="FJ680" s="95"/>
      <c r="FK680" s="95"/>
      <c r="FL680" s="95"/>
      <c r="FM680" s="95"/>
      <c r="FN680" s="95"/>
      <c r="FO680" s="95"/>
      <c r="FP680" s="95"/>
      <c r="FQ680" s="95"/>
      <c r="FR680" s="95"/>
      <c r="FS680" s="95"/>
      <c r="FT680" s="95"/>
      <c r="FU680" s="95"/>
      <c r="FV680" s="95"/>
      <c r="FW680" s="95"/>
      <c r="FX680" s="95"/>
      <c r="FY680" s="95"/>
      <c r="FZ680" s="95"/>
      <c r="GA680" s="95"/>
      <c r="GB680" s="95"/>
      <c r="GC680" s="95"/>
      <c r="GD680" s="95"/>
      <c r="GE680" s="95"/>
      <c r="GF680" s="95"/>
      <c r="GG680" s="95"/>
      <c r="GH680" s="95"/>
      <c r="GI680" s="95"/>
      <c r="GJ680" s="95"/>
      <c r="GK680" s="95"/>
      <c r="GL680" s="95"/>
      <c r="GM680" s="95"/>
      <c r="GN680" s="95"/>
      <c r="GO680" s="95"/>
      <c r="GP680" s="95"/>
      <c r="GQ680" s="95"/>
      <c r="GR680" s="95"/>
      <c r="GS680" s="95"/>
      <c r="GT680" s="95"/>
      <c r="GU680" s="95"/>
      <c r="GV680" s="95"/>
      <c r="GW680" s="95"/>
      <c r="GX680" s="95"/>
      <c r="GY680" s="95"/>
      <c r="GZ680" s="95"/>
      <c r="HA680" s="95"/>
      <c r="HB680" s="95"/>
      <c r="HC680" s="95"/>
      <c r="HD680" s="95"/>
      <c r="HE680" s="95"/>
      <c r="HF680" s="95"/>
      <c r="HG680" s="95"/>
      <c r="HH680" s="95"/>
      <c r="HI680" s="95"/>
      <c r="HJ680" s="95"/>
      <c r="HK680" s="95"/>
      <c r="HL680" s="95"/>
      <c r="HM680" s="95"/>
      <c r="HN680" s="95"/>
      <c r="HO680" s="95"/>
      <c r="HP680" s="95"/>
      <c r="HQ680" s="95"/>
      <c r="HR680" s="95"/>
      <c r="HS680" s="95"/>
      <c r="HT680" s="95"/>
      <c r="HU680" s="95"/>
      <c r="HV680" s="95"/>
      <c r="HW680" s="95"/>
      <c r="HX680" s="95"/>
      <c r="HY680" s="95"/>
      <c r="HZ680" s="95"/>
    </row>
    <row r="681" spans="1:234" s="95" customFormat="1" ht="10.5" customHeight="1">
      <c r="A681" s="463" t="s">
        <v>61</v>
      </c>
      <c r="B681" s="465">
        <f>B679+1</f>
        <v>38953</v>
      </c>
      <c r="C681" s="293">
        <f>SUM(D681:J682)</f>
        <v>66</v>
      </c>
      <c r="D681" s="285">
        <v>39</v>
      </c>
      <c r="E681" s="96">
        <v>20</v>
      </c>
      <c r="F681" s="80">
        <v>7</v>
      </c>
      <c r="G681" s="80"/>
      <c r="H681" s="80"/>
      <c r="I681" s="96"/>
      <c r="J681" s="81"/>
      <c r="K681" s="28" t="s">
        <v>124</v>
      </c>
      <c r="L681" s="99">
        <v>8</v>
      </c>
      <c r="M681" s="82" t="s">
        <v>100</v>
      </c>
      <c r="N681" s="83">
        <v>12</v>
      </c>
      <c r="O681" s="213" t="s">
        <v>635</v>
      </c>
      <c r="P681" s="221"/>
      <c r="Q681" s="318">
        <f>SUM(R681:R682,T681:T682)+SUM(S681:S682)*1.5+SUM(U681:U682)/3+SUM(V681:V682)*0.6</f>
        <v>11</v>
      </c>
      <c r="R681" s="70"/>
      <c r="S681" s="70">
        <v>6</v>
      </c>
      <c r="T681" s="29">
        <v>2</v>
      </c>
      <c r="U681" s="29"/>
      <c r="V681" s="30"/>
      <c r="W681" s="28">
        <v>150</v>
      </c>
      <c r="X681" s="83">
        <v>170</v>
      </c>
      <c r="Y681" s="140"/>
      <c r="Z681" s="185"/>
      <c r="AA681" s="34"/>
      <c r="AB681" s="32">
        <v>10</v>
      </c>
      <c r="AC681" s="33">
        <v>56</v>
      </c>
      <c r="AD681" s="33"/>
      <c r="AE681" s="33"/>
      <c r="AF681" s="33"/>
      <c r="AG681" s="33"/>
      <c r="AH681" s="33"/>
      <c r="AI681" s="34"/>
      <c r="AJ681" s="30"/>
      <c r="AK681" s="180">
        <v>53</v>
      </c>
      <c r="AL681" s="185">
        <v>70</v>
      </c>
      <c r="AM681" s="33">
        <v>74</v>
      </c>
      <c r="AN681" s="33">
        <v>74</v>
      </c>
      <c r="AO681" s="34">
        <f>AN681-AK681</f>
        <v>21</v>
      </c>
      <c r="AP681" s="352"/>
      <c r="AQ681" s="491" t="s">
        <v>636</v>
      </c>
      <c r="AR681" s="59"/>
      <c r="AS681" s="59"/>
      <c r="AT681" s="59"/>
      <c r="AU681" s="59"/>
      <c r="AV681" s="59"/>
      <c r="AW681" s="59"/>
      <c r="AX681" s="59"/>
      <c r="AY681" s="59"/>
      <c r="AZ681" s="59"/>
      <c r="BA681" s="59"/>
      <c r="BB681" s="59"/>
      <c r="BC681" s="59"/>
      <c r="BD681" s="59"/>
      <c r="BE681" s="59"/>
      <c r="BF681" s="59"/>
      <c r="BG681" s="59"/>
      <c r="BH681" s="59"/>
      <c r="BI681" s="59"/>
      <c r="BJ681" s="59"/>
      <c r="BK681" s="59"/>
      <c r="BL681" s="59"/>
      <c r="BM681" s="59"/>
      <c r="BN681" s="59"/>
      <c r="BO681" s="59"/>
      <c r="BP681" s="59"/>
      <c r="BQ681" s="59"/>
      <c r="BR681" s="59"/>
      <c r="BS681" s="59"/>
      <c r="BT681" s="59"/>
      <c r="BU681" s="59"/>
      <c r="BV681" s="59"/>
      <c r="BW681" s="59"/>
      <c r="BX681" s="59"/>
      <c r="BY681" s="59"/>
      <c r="BZ681" s="59"/>
      <c r="CA681" s="59"/>
      <c r="CB681" s="59"/>
      <c r="CC681" s="59"/>
      <c r="CD681" s="59"/>
      <c r="CE681" s="59"/>
      <c r="CF681" s="59"/>
      <c r="CG681" s="59"/>
      <c r="CH681" s="59"/>
      <c r="CI681" s="59"/>
      <c r="CJ681" s="59"/>
      <c r="CK681" s="59"/>
      <c r="CL681" s="59"/>
      <c r="CM681" s="59"/>
      <c r="CN681" s="59"/>
      <c r="CO681" s="59"/>
      <c r="CP681" s="59"/>
      <c r="CQ681" s="59"/>
      <c r="CR681" s="59"/>
      <c r="CS681" s="59"/>
      <c r="CT681" s="59"/>
      <c r="CU681" s="59"/>
      <c r="CV681" s="59"/>
      <c r="CW681" s="59"/>
      <c r="CX681" s="59"/>
      <c r="CY681" s="59"/>
      <c r="CZ681" s="59"/>
      <c r="DA681" s="59"/>
      <c r="DB681" s="59"/>
      <c r="DC681" s="59"/>
      <c r="DD681" s="59"/>
      <c r="DE681" s="59"/>
      <c r="DF681" s="59"/>
      <c r="DG681" s="59"/>
      <c r="DH681" s="59"/>
      <c r="DI681" s="59"/>
      <c r="DJ681" s="59"/>
      <c r="DK681" s="59"/>
      <c r="DL681" s="59"/>
      <c r="DM681" s="59"/>
      <c r="DN681" s="59"/>
      <c r="DO681" s="59"/>
      <c r="DP681" s="59"/>
      <c r="DQ681" s="59"/>
      <c r="DR681" s="59"/>
      <c r="DS681" s="59"/>
      <c r="DT681" s="59"/>
      <c r="DU681" s="59"/>
      <c r="DV681" s="59"/>
      <c r="DW681" s="59"/>
      <c r="DX681" s="59"/>
      <c r="DY681" s="59"/>
      <c r="DZ681" s="59"/>
      <c r="EA681" s="59"/>
      <c r="EB681" s="59"/>
      <c r="EC681" s="59"/>
      <c r="ED681" s="59"/>
      <c r="EE681" s="59"/>
      <c r="EF681" s="59"/>
      <c r="EG681" s="59"/>
      <c r="EH681" s="59"/>
      <c r="EI681" s="59"/>
      <c r="EJ681" s="59"/>
      <c r="EK681" s="59"/>
      <c r="EL681" s="59"/>
      <c r="EM681" s="59"/>
      <c r="EN681" s="59"/>
      <c r="EO681" s="59"/>
      <c r="EP681" s="59"/>
      <c r="EQ681" s="59"/>
      <c r="ER681" s="59"/>
      <c r="ES681" s="59"/>
      <c r="ET681" s="59"/>
      <c r="EU681" s="59"/>
      <c r="EV681" s="59"/>
      <c r="EW681" s="59"/>
      <c r="EX681" s="59"/>
      <c r="EY681" s="59"/>
      <c r="EZ681" s="59"/>
      <c r="FA681" s="59"/>
      <c r="FB681" s="59"/>
      <c r="FC681" s="59"/>
      <c r="FD681" s="59"/>
      <c r="FE681" s="59"/>
      <c r="FF681" s="59"/>
      <c r="FG681" s="59"/>
      <c r="FH681" s="59"/>
      <c r="FI681" s="59"/>
      <c r="FJ681" s="59"/>
      <c r="FK681" s="59"/>
      <c r="FL681" s="59"/>
      <c r="FM681" s="59"/>
      <c r="FN681" s="59"/>
      <c r="FO681" s="59"/>
      <c r="FP681" s="59"/>
      <c r="FQ681" s="59"/>
      <c r="FR681" s="59"/>
      <c r="FS681" s="59"/>
      <c r="FT681" s="59"/>
      <c r="FU681" s="59"/>
      <c r="FV681" s="59"/>
      <c r="FW681" s="59"/>
      <c r="FX681" s="59"/>
      <c r="FY681" s="59"/>
      <c r="FZ681" s="59"/>
      <c r="GA681" s="59"/>
      <c r="GB681" s="59"/>
      <c r="GC681" s="59"/>
      <c r="GD681" s="59"/>
      <c r="GE681" s="59"/>
      <c r="GF681" s="59"/>
      <c r="GG681" s="59"/>
      <c r="GH681" s="59"/>
      <c r="GI681" s="59"/>
      <c r="GJ681" s="59"/>
      <c r="GK681" s="59"/>
      <c r="GL681" s="59"/>
      <c r="GM681" s="59"/>
      <c r="GN681" s="59"/>
      <c r="GO681" s="59"/>
      <c r="GP681" s="59"/>
      <c r="GQ681" s="59"/>
      <c r="GR681" s="59"/>
      <c r="GS681" s="59"/>
      <c r="GT681" s="59"/>
      <c r="GU681" s="59"/>
      <c r="GV681" s="59"/>
      <c r="GW681" s="59"/>
      <c r="GX681" s="59"/>
      <c r="GY681" s="59"/>
      <c r="GZ681" s="59"/>
      <c r="HA681" s="59"/>
      <c r="HB681" s="59"/>
      <c r="HC681" s="59"/>
      <c r="HD681" s="59"/>
      <c r="HE681" s="59"/>
      <c r="HF681" s="59"/>
      <c r="HG681" s="59"/>
      <c r="HH681" s="59"/>
      <c r="HI681" s="59"/>
      <c r="HJ681" s="59"/>
      <c r="HK681" s="59"/>
      <c r="HL681" s="59"/>
      <c r="HM681" s="59"/>
      <c r="HN681" s="59"/>
      <c r="HO681" s="59"/>
      <c r="HP681" s="59"/>
      <c r="HQ681" s="59"/>
      <c r="HR681" s="59"/>
      <c r="HS681" s="59"/>
      <c r="HT681" s="59"/>
      <c r="HU681" s="59"/>
      <c r="HV681" s="59"/>
      <c r="HW681" s="59"/>
      <c r="HX681" s="59"/>
      <c r="HY681" s="59"/>
      <c r="HZ681" s="59"/>
    </row>
    <row r="682" spans="1:234" ht="10.5" customHeight="1">
      <c r="A682" s="467"/>
      <c r="B682" s="468"/>
      <c r="C682" s="294"/>
      <c r="D682" s="286"/>
      <c r="E682" s="97"/>
      <c r="F682" s="87"/>
      <c r="G682" s="87"/>
      <c r="H682" s="87"/>
      <c r="I682" s="97"/>
      <c r="J682" s="88"/>
      <c r="K682" s="89"/>
      <c r="L682" s="101"/>
      <c r="M682" s="91"/>
      <c r="N682" s="92"/>
      <c r="O682" s="212"/>
      <c r="P682" s="222"/>
      <c r="Q682" s="319"/>
      <c r="R682" s="93"/>
      <c r="S682" s="93"/>
      <c r="T682" s="94"/>
      <c r="U682" s="94"/>
      <c r="V682" s="90"/>
      <c r="W682" s="89"/>
      <c r="X682" s="92"/>
      <c r="Y682" s="182"/>
      <c r="Z682" s="184"/>
      <c r="AA682" s="306"/>
      <c r="AB682" s="442"/>
      <c r="AC682" s="349"/>
      <c r="AD682" s="349"/>
      <c r="AE682" s="349"/>
      <c r="AF682" s="349"/>
      <c r="AG682" s="349"/>
      <c r="AH682" s="349"/>
      <c r="AI682" s="306"/>
      <c r="AJ682" s="90">
        <v>8</v>
      </c>
      <c r="AK682" s="182"/>
      <c r="AL682" s="184"/>
      <c r="AM682" s="349"/>
      <c r="AN682" s="349"/>
      <c r="AO682" s="306"/>
      <c r="AP682" s="350"/>
      <c r="AQ682" s="490"/>
      <c r="AR682" s="95"/>
      <c r="AS682" s="95"/>
      <c r="AT682" s="95"/>
      <c r="AU682" s="95"/>
      <c r="AV682" s="95"/>
      <c r="AW682" s="95"/>
      <c r="AX682" s="95"/>
      <c r="AY682" s="95"/>
      <c r="AZ682" s="95"/>
      <c r="BA682" s="95"/>
      <c r="BB682" s="95"/>
      <c r="BC682" s="95"/>
      <c r="BD682" s="95"/>
      <c r="BE682" s="95"/>
      <c r="BF682" s="95"/>
      <c r="BG682" s="95"/>
      <c r="BH682" s="95"/>
      <c r="BI682" s="95"/>
      <c r="BJ682" s="95"/>
      <c r="BK682" s="95"/>
      <c r="BL682" s="95"/>
      <c r="BM682" s="95"/>
      <c r="BN682" s="95"/>
      <c r="BO682" s="95"/>
      <c r="BP682" s="95"/>
      <c r="BQ682" s="95"/>
      <c r="BR682" s="95"/>
      <c r="BS682" s="95"/>
      <c r="BT682" s="95"/>
      <c r="BU682" s="95"/>
      <c r="BV682" s="95"/>
      <c r="BW682" s="95"/>
      <c r="BX682" s="95"/>
      <c r="BY682" s="95"/>
      <c r="BZ682" s="95"/>
      <c r="CA682" s="95"/>
      <c r="CB682" s="95"/>
      <c r="CC682" s="95"/>
      <c r="CD682" s="95"/>
      <c r="CE682" s="95"/>
      <c r="CF682" s="95"/>
      <c r="CG682" s="95"/>
      <c r="CH682" s="95"/>
      <c r="CI682" s="95"/>
      <c r="CJ682" s="95"/>
      <c r="CK682" s="95"/>
      <c r="CL682" s="95"/>
      <c r="CM682" s="95"/>
      <c r="CN682" s="95"/>
      <c r="CO682" s="95"/>
      <c r="CP682" s="95"/>
      <c r="CQ682" s="95"/>
      <c r="CR682" s="95"/>
      <c r="CS682" s="95"/>
      <c r="CT682" s="95"/>
      <c r="CU682" s="95"/>
      <c r="CV682" s="95"/>
      <c r="CW682" s="95"/>
      <c r="CX682" s="95"/>
      <c r="CY682" s="95"/>
      <c r="CZ682" s="95"/>
      <c r="DA682" s="95"/>
      <c r="DB682" s="95"/>
      <c r="DC682" s="95"/>
      <c r="DD682" s="95"/>
      <c r="DE682" s="95"/>
      <c r="DF682" s="95"/>
      <c r="DG682" s="95"/>
      <c r="DH682" s="95"/>
      <c r="DI682" s="95"/>
      <c r="DJ682" s="95"/>
      <c r="DK682" s="95"/>
      <c r="DL682" s="95"/>
      <c r="DM682" s="95"/>
      <c r="DN682" s="95"/>
      <c r="DO682" s="95"/>
      <c r="DP682" s="95"/>
      <c r="DQ682" s="95"/>
      <c r="DR682" s="95"/>
      <c r="DS682" s="95"/>
      <c r="DT682" s="95"/>
      <c r="DU682" s="95"/>
      <c r="DV682" s="95"/>
      <c r="DW682" s="95"/>
      <c r="DX682" s="95"/>
      <c r="DY682" s="95"/>
      <c r="DZ682" s="95"/>
      <c r="EA682" s="95"/>
      <c r="EB682" s="95"/>
      <c r="EC682" s="95"/>
      <c r="ED682" s="95"/>
      <c r="EE682" s="95"/>
      <c r="EF682" s="95"/>
      <c r="EG682" s="95"/>
      <c r="EH682" s="95"/>
      <c r="EI682" s="95"/>
      <c r="EJ682" s="95"/>
      <c r="EK682" s="95"/>
      <c r="EL682" s="95"/>
      <c r="EM682" s="95"/>
      <c r="EN682" s="95"/>
      <c r="EO682" s="95"/>
      <c r="EP682" s="95"/>
      <c r="EQ682" s="95"/>
      <c r="ER682" s="95"/>
      <c r="ES682" s="95"/>
      <c r="ET682" s="95"/>
      <c r="EU682" s="95"/>
      <c r="EV682" s="95"/>
      <c r="EW682" s="95"/>
      <c r="EX682" s="95"/>
      <c r="EY682" s="95"/>
      <c r="EZ682" s="95"/>
      <c r="FA682" s="95"/>
      <c r="FB682" s="95"/>
      <c r="FC682" s="95"/>
      <c r="FD682" s="95"/>
      <c r="FE682" s="95"/>
      <c r="FF682" s="95"/>
      <c r="FG682" s="95"/>
      <c r="FH682" s="95"/>
      <c r="FI682" s="95"/>
      <c r="FJ682" s="95"/>
      <c r="FK682" s="95"/>
      <c r="FL682" s="95"/>
      <c r="FM682" s="95"/>
      <c r="FN682" s="95"/>
      <c r="FO682" s="95"/>
      <c r="FP682" s="95"/>
      <c r="FQ682" s="95"/>
      <c r="FR682" s="95"/>
      <c r="FS682" s="95"/>
      <c r="FT682" s="95"/>
      <c r="FU682" s="95"/>
      <c r="FV682" s="95"/>
      <c r="FW682" s="95"/>
      <c r="FX682" s="95"/>
      <c r="FY682" s="95"/>
      <c r="FZ682" s="95"/>
      <c r="GA682" s="95"/>
      <c r="GB682" s="95"/>
      <c r="GC682" s="95"/>
      <c r="GD682" s="95"/>
      <c r="GE682" s="95"/>
      <c r="GF682" s="95"/>
      <c r="GG682" s="95"/>
      <c r="GH682" s="95"/>
      <c r="GI682" s="95"/>
      <c r="GJ682" s="95"/>
      <c r="GK682" s="95"/>
      <c r="GL682" s="95"/>
      <c r="GM682" s="95"/>
      <c r="GN682" s="95"/>
      <c r="GO682" s="95"/>
      <c r="GP682" s="95"/>
      <c r="GQ682" s="95"/>
      <c r="GR682" s="95"/>
      <c r="GS682" s="95"/>
      <c r="GT682" s="95"/>
      <c r="GU682" s="95"/>
      <c r="GV682" s="95"/>
      <c r="GW682" s="95"/>
      <c r="GX682" s="95"/>
      <c r="GY682" s="95"/>
      <c r="GZ682" s="95"/>
      <c r="HA682" s="95"/>
      <c r="HB682" s="95"/>
      <c r="HC682" s="95"/>
      <c r="HD682" s="95"/>
      <c r="HE682" s="95"/>
      <c r="HF682" s="95"/>
      <c r="HG682" s="95"/>
      <c r="HH682" s="95"/>
      <c r="HI682" s="95"/>
      <c r="HJ682" s="95"/>
      <c r="HK682" s="95"/>
      <c r="HL682" s="95"/>
      <c r="HM682" s="95"/>
      <c r="HN682" s="95"/>
      <c r="HO682" s="95"/>
      <c r="HP682" s="95"/>
      <c r="HQ682" s="95"/>
      <c r="HR682" s="95"/>
      <c r="HS682" s="95"/>
      <c r="HT682" s="95"/>
      <c r="HU682" s="95"/>
      <c r="HV682" s="95"/>
      <c r="HW682" s="95"/>
      <c r="HX682" s="95"/>
      <c r="HY682" s="95"/>
      <c r="HZ682" s="95"/>
    </row>
    <row r="683" spans="1:234" s="95" customFormat="1" ht="10.5" customHeight="1">
      <c r="A683" s="463" t="s">
        <v>62</v>
      </c>
      <c r="B683" s="465">
        <f>B681+1</f>
        <v>38954</v>
      </c>
      <c r="C683" s="293">
        <f>SUM(D683:J684)</f>
        <v>0</v>
      </c>
      <c r="D683" s="285"/>
      <c r="E683" s="96"/>
      <c r="F683" s="80"/>
      <c r="G683" s="80"/>
      <c r="H683" s="80"/>
      <c r="I683" s="80"/>
      <c r="J683" s="98"/>
      <c r="K683" s="28"/>
      <c r="L683" s="30"/>
      <c r="M683" s="82"/>
      <c r="N683" s="83"/>
      <c r="O683" s="211"/>
      <c r="P683" s="221"/>
      <c r="Q683" s="318">
        <f>SUM(R683:R684,T683:T684)+SUM(S683:S684)*1.5+SUM(U683:U684)/3+SUM(V683:V684)*0.6</f>
        <v>0</v>
      </c>
      <c r="R683" s="70"/>
      <c r="S683" s="70"/>
      <c r="T683" s="29"/>
      <c r="U683" s="29"/>
      <c r="V683" s="30"/>
      <c r="W683" s="28"/>
      <c r="X683" s="83"/>
      <c r="Y683" s="180"/>
      <c r="Z683" s="307"/>
      <c r="AA683" s="54"/>
      <c r="AB683" s="38"/>
      <c r="AC683" s="37"/>
      <c r="AD683" s="37"/>
      <c r="AE683" s="37"/>
      <c r="AF683" s="37"/>
      <c r="AG683" s="37"/>
      <c r="AH683" s="37"/>
      <c r="AI683" s="54"/>
      <c r="AJ683" s="30"/>
      <c r="AK683" s="180">
        <v>53</v>
      </c>
      <c r="AL683" s="185">
        <v>76</v>
      </c>
      <c r="AM683" s="33">
        <v>82</v>
      </c>
      <c r="AN683" s="33">
        <v>77</v>
      </c>
      <c r="AO683" s="34">
        <f>AN683-AK683</f>
        <v>24</v>
      </c>
      <c r="AP683" s="352"/>
      <c r="AQ683" s="491" t="s">
        <v>637</v>
      </c>
      <c r="AR683" s="59"/>
      <c r="AS683" s="59"/>
      <c r="AT683" s="59"/>
      <c r="AU683" s="59"/>
      <c r="AV683" s="59"/>
      <c r="AW683" s="59"/>
      <c r="AX683" s="59"/>
      <c r="AY683" s="59"/>
      <c r="AZ683" s="59"/>
      <c r="BA683" s="59"/>
      <c r="BB683" s="59"/>
      <c r="BC683" s="59"/>
      <c r="BD683" s="59"/>
      <c r="BE683" s="59"/>
      <c r="BF683" s="59"/>
      <c r="BG683" s="59"/>
      <c r="BH683" s="59"/>
      <c r="BI683" s="59"/>
      <c r="BJ683" s="59"/>
      <c r="BK683" s="59"/>
      <c r="BL683" s="59"/>
      <c r="BM683" s="59"/>
      <c r="BN683" s="59"/>
      <c r="BO683" s="59"/>
      <c r="BP683" s="59"/>
      <c r="BQ683" s="59"/>
      <c r="BR683" s="59"/>
      <c r="BS683" s="59"/>
      <c r="BT683" s="59"/>
      <c r="BU683" s="59"/>
      <c r="BV683" s="59"/>
      <c r="BW683" s="59"/>
      <c r="BX683" s="59"/>
      <c r="BY683" s="59"/>
      <c r="BZ683" s="59"/>
      <c r="CA683" s="59"/>
      <c r="CB683" s="59"/>
      <c r="CC683" s="59"/>
      <c r="CD683" s="59"/>
      <c r="CE683" s="59"/>
      <c r="CF683" s="59"/>
      <c r="CG683" s="59"/>
      <c r="CH683" s="59"/>
      <c r="CI683" s="59"/>
      <c r="CJ683" s="59"/>
      <c r="CK683" s="59"/>
      <c r="CL683" s="59"/>
      <c r="CM683" s="59"/>
      <c r="CN683" s="59"/>
      <c r="CO683" s="59"/>
      <c r="CP683" s="59"/>
      <c r="CQ683" s="59"/>
      <c r="CR683" s="59"/>
      <c r="CS683" s="59"/>
      <c r="CT683" s="59"/>
      <c r="CU683" s="59"/>
      <c r="CV683" s="59"/>
      <c r="CW683" s="59"/>
      <c r="CX683" s="59"/>
      <c r="CY683" s="59"/>
      <c r="CZ683" s="59"/>
      <c r="DA683" s="59"/>
      <c r="DB683" s="59"/>
      <c r="DC683" s="59"/>
      <c r="DD683" s="59"/>
      <c r="DE683" s="59"/>
      <c r="DF683" s="59"/>
      <c r="DG683" s="59"/>
      <c r="DH683" s="59"/>
      <c r="DI683" s="59"/>
      <c r="DJ683" s="59"/>
      <c r="DK683" s="59"/>
      <c r="DL683" s="59"/>
      <c r="DM683" s="59"/>
      <c r="DN683" s="59"/>
      <c r="DO683" s="59"/>
      <c r="DP683" s="59"/>
      <c r="DQ683" s="59"/>
      <c r="DR683" s="59"/>
      <c r="DS683" s="59"/>
      <c r="DT683" s="59"/>
      <c r="DU683" s="59"/>
      <c r="DV683" s="59"/>
      <c r="DW683" s="59"/>
      <c r="DX683" s="59"/>
      <c r="DY683" s="59"/>
      <c r="DZ683" s="59"/>
      <c r="EA683" s="59"/>
      <c r="EB683" s="59"/>
      <c r="EC683" s="59"/>
      <c r="ED683" s="59"/>
      <c r="EE683" s="59"/>
      <c r="EF683" s="59"/>
      <c r="EG683" s="59"/>
      <c r="EH683" s="59"/>
      <c r="EI683" s="59"/>
      <c r="EJ683" s="59"/>
      <c r="EK683" s="59"/>
      <c r="EL683" s="59"/>
      <c r="EM683" s="59"/>
      <c r="EN683" s="59"/>
      <c r="EO683" s="59"/>
      <c r="EP683" s="59"/>
      <c r="EQ683" s="59"/>
      <c r="ER683" s="59"/>
      <c r="ES683" s="59"/>
      <c r="ET683" s="59"/>
      <c r="EU683" s="59"/>
      <c r="EV683" s="59"/>
      <c r="EW683" s="59"/>
      <c r="EX683" s="59"/>
      <c r="EY683" s="59"/>
      <c r="EZ683" s="59"/>
      <c r="FA683" s="59"/>
      <c r="FB683" s="59"/>
      <c r="FC683" s="59"/>
      <c r="FD683" s="59"/>
      <c r="FE683" s="59"/>
      <c r="FF683" s="59"/>
      <c r="FG683" s="59"/>
      <c r="FH683" s="59"/>
      <c r="FI683" s="59"/>
      <c r="FJ683" s="59"/>
      <c r="FK683" s="59"/>
      <c r="FL683" s="59"/>
      <c r="FM683" s="59"/>
      <c r="FN683" s="59"/>
      <c r="FO683" s="59"/>
      <c r="FP683" s="59"/>
      <c r="FQ683" s="59"/>
      <c r="FR683" s="59"/>
      <c r="FS683" s="59"/>
      <c r="FT683" s="59"/>
      <c r="FU683" s="59"/>
      <c r="FV683" s="59"/>
      <c r="FW683" s="59"/>
      <c r="FX683" s="59"/>
      <c r="FY683" s="59"/>
      <c r="FZ683" s="59"/>
      <c r="GA683" s="59"/>
      <c r="GB683" s="59"/>
      <c r="GC683" s="59"/>
      <c r="GD683" s="59"/>
      <c r="GE683" s="59"/>
      <c r="GF683" s="59"/>
      <c r="GG683" s="59"/>
      <c r="GH683" s="59"/>
      <c r="GI683" s="59"/>
      <c r="GJ683" s="59"/>
      <c r="GK683" s="59"/>
      <c r="GL683" s="59"/>
      <c r="GM683" s="59"/>
      <c r="GN683" s="59"/>
      <c r="GO683" s="59"/>
      <c r="GP683" s="59"/>
      <c r="GQ683" s="59"/>
      <c r="GR683" s="59"/>
      <c r="GS683" s="59"/>
      <c r="GT683" s="59"/>
      <c r="GU683" s="59"/>
      <c r="GV683" s="59"/>
      <c r="GW683" s="59"/>
      <c r="GX683" s="59"/>
      <c r="GY683" s="59"/>
      <c r="GZ683" s="59"/>
      <c r="HA683" s="59"/>
      <c r="HB683" s="59"/>
      <c r="HC683" s="59"/>
      <c r="HD683" s="59"/>
      <c r="HE683" s="59"/>
      <c r="HF683" s="59"/>
      <c r="HG683" s="59"/>
      <c r="HH683" s="59"/>
      <c r="HI683" s="59"/>
      <c r="HJ683" s="59"/>
      <c r="HK683" s="59"/>
      <c r="HL683" s="59"/>
      <c r="HM683" s="59"/>
      <c r="HN683" s="59"/>
      <c r="HO683" s="59"/>
      <c r="HP683" s="59"/>
      <c r="HQ683" s="59"/>
      <c r="HR683" s="59"/>
      <c r="HS683" s="59"/>
      <c r="HT683" s="59"/>
      <c r="HU683" s="59"/>
      <c r="HV683" s="59"/>
      <c r="HW683" s="59"/>
      <c r="HX683" s="59"/>
      <c r="HY683" s="59"/>
      <c r="HZ683" s="59"/>
    </row>
    <row r="684" spans="1:234" ht="10.5" customHeight="1">
      <c r="A684" s="467"/>
      <c r="B684" s="468"/>
      <c r="C684" s="294"/>
      <c r="D684" s="286"/>
      <c r="E684" s="97"/>
      <c r="F684" s="87"/>
      <c r="G684" s="87"/>
      <c r="H684" s="87"/>
      <c r="I684" s="87"/>
      <c r="J684" s="100"/>
      <c r="K684" s="89"/>
      <c r="L684" s="90"/>
      <c r="M684" s="91"/>
      <c r="N684" s="92"/>
      <c r="O684" s="212"/>
      <c r="P684" s="222"/>
      <c r="Q684" s="319"/>
      <c r="R684" s="93"/>
      <c r="S684" s="93"/>
      <c r="T684" s="94"/>
      <c r="U684" s="94"/>
      <c r="V684" s="90"/>
      <c r="W684" s="89"/>
      <c r="X684" s="92"/>
      <c r="Y684" s="182"/>
      <c r="Z684" s="184"/>
      <c r="AA684" s="309"/>
      <c r="AB684" s="443"/>
      <c r="AC684" s="444"/>
      <c r="AD684" s="444"/>
      <c r="AE684" s="444"/>
      <c r="AF684" s="444"/>
      <c r="AG684" s="444"/>
      <c r="AH684" s="444"/>
      <c r="AI684" s="309"/>
      <c r="AJ684" s="90">
        <v>7</v>
      </c>
      <c r="AK684" s="182"/>
      <c r="AL684" s="184"/>
      <c r="AM684" s="349"/>
      <c r="AN684" s="349"/>
      <c r="AO684" s="306"/>
      <c r="AP684" s="350"/>
      <c r="AQ684" s="490"/>
      <c r="AR684" s="95"/>
      <c r="AS684" s="95"/>
      <c r="AT684" s="95"/>
      <c r="AU684" s="95"/>
      <c r="AV684" s="95"/>
      <c r="AW684" s="95"/>
      <c r="AX684" s="95"/>
      <c r="AY684" s="95"/>
      <c r="AZ684" s="95"/>
      <c r="BA684" s="95"/>
      <c r="BB684" s="95"/>
      <c r="BC684" s="95"/>
      <c r="BD684" s="95"/>
      <c r="BE684" s="95"/>
      <c r="BF684" s="95"/>
      <c r="BG684" s="95"/>
      <c r="BH684" s="95"/>
      <c r="BI684" s="95"/>
      <c r="BJ684" s="95"/>
      <c r="BK684" s="95"/>
      <c r="BL684" s="95"/>
      <c r="BM684" s="95"/>
      <c r="BN684" s="95"/>
      <c r="BO684" s="95"/>
      <c r="BP684" s="95"/>
      <c r="BQ684" s="95"/>
      <c r="BR684" s="95"/>
      <c r="BS684" s="95"/>
      <c r="BT684" s="95"/>
      <c r="BU684" s="95"/>
      <c r="BV684" s="95"/>
      <c r="BW684" s="95"/>
      <c r="BX684" s="95"/>
      <c r="BY684" s="95"/>
      <c r="BZ684" s="95"/>
      <c r="CA684" s="95"/>
      <c r="CB684" s="95"/>
      <c r="CC684" s="95"/>
      <c r="CD684" s="95"/>
      <c r="CE684" s="95"/>
      <c r="CF684" s="95"/>
      <c r="CG684" s="95"/>
      <c r="CH684" s="95"/>
      <c r="CI684" s="95"/>
      <c r="CJ684" s="95"/>
      <c r="CK684" s="95"/>
      <c r="CL684" s="95"/>
      <c r="CM684" s="95"/>
      <c r="CN684" s="95"/>
      <c r="CO684" s="95"/>
      <c r="CP684" s="95"/>
      <c r="CQ684" s="95"/>
      <c r="CR684" s="95"/>
      <c r="CS684" s="95"/>
      <c r="CT684" s="95"/>
      <c r="CU684" s="95"/>
      <c r="CV684" s="95"/>
      <c r="CW684" s="95"/>
      <c r="CX684" s="95"/>
      <c r="CY684" s="95"/>
      <c r="CZ684" s="95"/>
      <c r="DA684" s="95"/>
      <c r="DB684" s="95"/>
      <c r="DC684" s="95"/>
      <c r="DD684" s="95"/>
      <c r="DE684" s="95"/>
      <c r="DF684" s="95"/>
      <c r="DG684" s="95"/>
      <c r="DH684" s="95"/>
      <c r="DI684" s="95"/>
      <c r="DJ684" s="95"/>
      <c r="DK684" s="95"/>
      <c r="DL684" s="95"/>
      <c r="DM684" s="95"/>
      <c r="DN684" s="95"/>
      <c r="DO684" s="95"/>
      <c r="DP684" s="95"/>
      <c r="DQ684" s="95"/>
      <c r="DR684" s="95"/>
      <c r="DS684" s="95"/>
      <c r="DT684" s="95"/>
      <c r="DU684" s="95"/>
      <c r="DV684" s="95"/>
      <c r="DW684" s="95"/>
      <c r="DX684" s="95"/>
      <c r="DY684" s="95"/>
      <c r="DZ684" s="95"/>
      <c r="EA684" s="95"/>
      <c r="EB684" s="95"/>
      <c r="EC684" s="95"/>
      <c r="ED684" s="95"/>
      <c r="EE684" s="95"/>
      <c r="EF684" s="95"/>
      <c r="EG684" s="95"/>
      <c r="EH684" s="95"/>
      <c r="EI684" s="95"/>
      <c r="EJ684" s="95"/>
      <c r="EK684" s="95"/>
      <c r="EL684" s="95"/>
      <c r="EM684" s="95"/>
      <c r="EN684" s="95"/>
      <c r="EO684" s="95"/>
      <c r="EP684" s="95"/>
      <c r="EQ684" s="95"/>
      <c r="ER684" s="95"/>
      <c r="ES684" s="95"/>
      <c r="ET684" s="95"/>
      <c r="EU684" s="95"/>
      <c r="EV684" s="95"/>
      <c r="EW684" s="95"/>
      <c r="EX684" s="95"/>
      <c r="EY684" s="95"/>
      <c r="EZ684" s="95"/>
      <c r="FA684" s="95"/>
      <c r="FB684" s="95"/>
      <c r="FC684" s="95"/>
      <c r="FD684" s="95"/>
      <c r="FE684" s="95"/>
      <c r="FF684" s="95"/>
      <c r="FG684" s="95"/>
      <c r="FH684" s="95"/>
      <c r="FI684" s="95"/>
      <c r="FJ684" s="95"/>
      <c r="FK684" s="95"/>
      <c r="FL684" s="95"/>
      <c r="FM684" s="95"/>
      <c r="FN684" s="95"/>
      <c r="FO684" s="95"/>
      <c r="FP684" s="95"/>
      <c r="FQ684" s="95"/>
      <c r="FR684" s="95"/>
      <c r="FS684" s="95"/>
      <c r="FT684" s="95"/>
      <c r="FU684" s="95"/>
      <c r="FV684" s="95"/>
      <c r="FW684" s="95"/>
      <c r="FX684" s="95"/>
      <c r="FY684" s="95"/>
      <c r="FZ684" s="95"/>
      <c r="GA684" s="95"/>
      <c r="GB684" s="95"/>
      <c r="GC684" s="95"/>
      <c r="GD684" s="95"/>
      <c r="GE684" s="95"/>
      <c r="GF684" s="95"/>
      <c r="GG684" s="95"/>
      <c r="GH684" s="95"/>
      <c r="GI684" s="95"/>
      <c r="GJ684" s="95"/>
      <c r="GK684" s="95"/>
      <c r="GL684" s="95"/>
      <c r="GM684" s="95"/>
      <c r="GN684" s="95"/>
      <c r="GO684" s="95"/>
      <c r="GP684" s="95"/>
      <c r="GQ684" s="95"/>
      <c r="GR684" s="95"/>
      <c r="GS684" s="95"/>
      <c r="GT684" s="95"/>
      <c r="GU684" s="95"/>
      <c r="GV684" s="95"/>
      <c r="GW684" s="95"/>
      <c r="GX684" s="95"/>
      <c r="GY684" s="95"/>
      <c r="GZ684" s="95"/>
      <c r="HA684" s="95"/>
      <c r="HB684" s="95"/>
      <c r="HC684" s="95"/>
      <c r="HD684" s="95"/>
      <c r="HE684" s="95"/>
      <c r="HF684" s="95"/>
      <c r="HG684" s="95"/>
      <c r="HH684" s="95"/>
      <c r="HI684" s="95"/>
      <c r="HJ684" s="95"/>
      <c r="HK684" s="95"/>
      <c r="HL684" s="95"/>
      <c r="HM684" s="95"/>
      <c r="HN684" s="95"/>
      <c r="HO684" s="95"/>
      <c r="HP684" s="95"/>
      <c r="HQ684" s="95"/>
      <c r="HR684" s="95"/>
      <c r="HS684" s="95"/>
      <c r="HT684" s="95"/>
      <c r="HU684" s="95"/>
      <c r="HV684" s="95"/>
      <c r="HW684" s="95"/>
      <c r="HX684" s="95"/>
      <c r="HY684" s="95"/>
      <c r="HZ684" s="95"/>
    </row>
    <row r="685" spans="1:234" s="95" customFormat="1" ht="10.5" customHeight="1">
      <c r="A685" s="463" t="s">
        <v>63</v>
      </c>
      <c r="B685" s="465">
        <f>B683+1</f>
        <v>38955</v>
      </c>
      <c r="C685" s="293">
        <f>SUM(D685:J686)</f>
        <v>20</v>
      </c>
      <c r="D685" s="284"/>
      <c r="E685" s="80"/>
      <c r="F685" s="80"/>
      <c r="G685" s="80"/>
      <c r="H685" s="80"/>
      <c r="I685" s="80"/>
      <c r="J685" s="81"/>
      <c r="K685" s="28"/>
      <c r="L685" s="30"/>
      <c r="M685" s="82"/>
      <c r="N685" s="83"/>
      <c r="O685" s="211"/>
      <c r="P685" s="221"/>
      <c r="Q685" s="318">
        <f>SUM(R685:R686,T685:T686)+SUM(S685:S686)*1.5+SUM(U685:U686)/3+SUM(V685:V686)*0.6</f>
        <v>4</v>
      </c>
      <c r="R685" s="70"/>
      <c r="S685" s="70"/>
      <c r="T685" s="29"/>
      <c r="U685" s="29"/>
      <c r="V685" s="30"/>
      <c r="W685" s="28"/>
      <c r="X685" s="83"/>
      <c r="Y685" s="140"/>
      <c r="Z685" s="185"/>
      <c r="AA685" s="34"/>
      <c r="AB685" s="32"/>
      <c r="AC685" s="33"/>
      <c r="AD685" s="33"/>
      <c r="AE685" s="33"/>
      <c r="AF685" s="33"/>
      <c r="AG685" s="33"/>
      <c r="AH685" s="33"/>
      <c r="AI685" s="34"/>
      <c r="AJ685" s="30"/>
      <c r="AK685" s="180">
        <v>54</v>
      </c>
      <c r="AL685" s="185">
        <v>84</v>
      </c>
      <c r="AM685" s="33">
        <v>79</v>
      </c>
      <c r="AN685" s="33">
        <v>77</v>
      </c>
      <c r="AO685" s="34">
        <f>AN685-AK685</f>
        <v>23</v>
      </c>
      <c r="AP685" s="352"/>
      <c r="AQ685" s="491"/>
      <c r="AR685" s="59"/>
      <c r="AS685" s="59"/>
      <c r="AT685" s="59"/>
      <c r="AU685" s="59"/>
      <c r="AV685" s="59"/>
      <c r="AW685" s="59"/>
      <c r="AX685" s="59"/>
      <c r="AY685" s="59"/>
      <c r="AZ685" s="59"/>
      <c r="BA685" s="59"/>
      <c r="BB685" s="59"/>
      <c r="BC685" s="59"/>
      <c r="BD685" s="59"/>
      <c r="BE685" s="59"/>
      <c r="BF685" s="59"/>
      <c r="BG685" s="59"/>
      <c r="BH685" s="59"/>
      <c r="BI685" s="59"/>
      <c r="BJ685" s="59"/>
      <c r="BK685" s="59"/>
      <c r="BL685" s="59"/>
      <c r="BM685" s="59"/>
      <c r="BN685" s="59"/>
      <c r="BO685" s="59"/>
      <c r="BP685" s="59"/>
      <c r="BQ685" s="59"/>
      <c r="BR685" s="59"/>
      <c r="BS685" s="59"/>
      <c r="BT685" s="59"/>
      <c r="BU685" s="59"/>
      <c r="BV685" s="59"/>
      <c r="BW685" s="59"/>
      <c r="BX685" s="59"/>
      <c r="BY685" s="59"/>
      <c r="BZ685" s="59"/>
      <c r="CA685" s="59"/>
      <c r="CB685" s="59"/>
      <c r="CC685" s="59"/>
      <c r="CD685" s="59"/>
      <c r="CE685" s="59"/>
      <c r="CF685" s="59"/>
      <c r="CG685" s="59"/>
      <c r="CH685" s="59"/>
      <c r="CI685" s="59"/>
      <c r="CJ685" s="59"/>
      <c r="CK685" s="59"/>
      <c r="CL685" s="59"/>
      <c r="CM685" s="59"/>
      <c r="CN685" s="59"/>
      <c r="CO685" s="59"/>
      <c r="CP685" s="59"/>
      <c r="CQ685" s="59"/>
      <c r="CR685" s="59"/>
      <c r="CS685" s="59"/>
      <c r="CT685" s="59"/>
      <c r="CU685" s="59"/>
      <c r="CV685" s="59"/>
      <c r="CW685" s="59"/>
      <c r="CX685" s="59"/>
      <c r="CY685" s="59"/>
      <c r="CZ685" s="59"/>
      <c r="DA685" s="59"/>
      <c r="DB685" s="59"/>
      <c r="DC685" s="59"/>
      <c r="DD685" s="59"/>
      <c r="DE685" s="59"/>
      <c r="DF685" s="59"/>
      <c r="DG685" s="59"/>
      <c r="DH685" s="59"/>
      <c r="DI685" s="59"/>
      <c r="DJ685" s="59"/>
      <c r="DK685" s="59"/>
      <c r="DL685" s="59"/>
      <c r="DM685" s="59"/>
      <c r="DN685" s="59"/>
      <c r="DO685" s="59"/>
      <c r="DP685" s="59"/>
      <c r="DQ685" s="59"/>
      <c r="DR685" s="59"/>
      <c r="DS685" s="59"/>
      <c r="DT685" s="59"/>
      <c r="DU685" s="59"/>
      <c r="DV685" s="59"/>
      <c r="DW685" s="59"/>
      <c r="DX685" s="59"/>
      <c r="DY685" s="59"/>
      <c r="DZ685" s="59"/>
      <c r="EA685" s="59"/>
      <c r="EB685" s="59"/>
      <c r="EC685" s="59"/>
      <c r="ED685" s="59"/>
      <c r="EE685" s="59"/>
      <c r="EF685" s="59"/>
      <c r="EG685" s="59"/>
      <c r="EH685" s="59"/>
      <c r="EI685" s="59"/>
      <c r="EJ685" s="59"/>
      <c r="EK685" s="59"/>
      <c r="EL685" s="59"/>
      <c r="EM685" s="59"/>
      <c r="EN685" s="59"/>
      <c r="EO685" s="59"/>
      <c r="EP685" s="59"/>
      <c r="EQ685" s="59"/>
      <c r="ER685" s="59"/>
      <c r="ES685" s="59"/>
      <c r="ET685" s="59"/>
      <c r="EU685" s="59"/>
      <c r="EV685" s="59"/>
      <c r="EW685" s="59"/>
      <c r="EX685" s="59"/>
      <c r="EY685" s="59"/>
      <c r="EZ685" s="59"/>
      <c r="FA685" s="59"/>
      <c r="FB685" s="59"/>
      <c r="FC685" s="59"/>
      <c r="FD685" s="59"/>
      <c r="FE685" s="59"/>
      <c r="FF685" s="59"/>
      <c r="FG685" s="59"/>
      <c r="FH685" s="59"/>
      <c r="FI685" s="59"/>
      <c r="FJ685" s="59"/>
      <c r="FK685" s="59"/>
      <c r="FL685" s="59"/>
      <c r="FM685" s="59"/>
      <c r="FN685" s="59"/>
      <c r="FO685" s="59"/>
      <c r="FP685" s="59"/>
      <c r="FQ685" s="59"/>
      <c r="FR685" s="59"/>
      <c r="FS685" s="59"/>
      <c r="FT685" s="59"/>
      <c r="FU685" s="59"/>
      <c r="FV685" s="59"/>
      <c r="FW685" s="59"/>
      <c r="FX685" s="59"/>
      <c r="FY685" s="59"/>
      <c r="FZ685" s="59"/>
      <c r="GA685" s="59"/>
      <c r="GB685" s="59"/>
      <c r="GC685" s="59"/>
      <c r="GD685" s="59"/>
      <c r="GE685" s="59"/>
      <c r="GF685" s="59"/>
      <c r="GG685" s="59"/>
      <c r="GH685" s="59"/>
      <c r="GI685" s="59"/>
      <c r="GJ685" s="59"/>
      <c r="GK685" s="59"/>
      <c r="GL685" s="59"/>
      <c r="GM685" s="59"/>
      <c r="GN685" s="59"/>
      <c r="GO685" s="59"/>
      <c r="GP685" s="59"/>
      <c r="GQ685" s="59"/>
      <c r="GR685" s="59"/>
      <c r="GS685" s="59"/>
      <c r="GT685" s="59"/>
      <c r="GU685" s="59"/>
      <c r="GV685" s="59"/>
      <c r="GW685" s="59"/>
      <c r="GX685" s="59"/>
      <c r="GY685" s="59"/>
      <c r="GZ685" s="59"/>
      <c r="HA685" s="59"/>
      <c r="HB685" s="59"/>
      <c r="HC685" s="59"/>
      <c r="HD685" s="59"/>
      <c r="HE685" s="59"/>
      <c r="HF685" s="59"/>
      <c r="HG685" s="59"/>
      <c r="HH685" s="59"/>
      <c r="HI685" s="59"/>
      <c r="HJ685" s="59"/>
      <c r="HK685" s="59"/>
      <c r="HL685" s="59"/>
      <c r="HM685" s="59"/>
      <c r="HN685" s="59"/>
      <c r="HO685" s="59"/>
      <c r="HP685" s="59"/>
      <c r="HQ685" s="59"/>
      <c r="HR685" s="59"/>
      <c r="HS685" s="59"/>
      <c r="HT685" s="59"/>
      <c r="HU685" s="59"/>
      <c r="HV685" s="59"/>
      <c r="HW685" s="59"/>
      <c r="HX685" s="59"/>
      <c r="HY685" s="59"/>
      <c r="HZ685" s="59"/>
    </row>
    <row r="686" spans="1:234" ht="10.5" customHeight="1">
      <c r="A686" s="467"/>
      <c r="B686" s="468"/>
      <c r="C686" s="294"/>
      <c r="D686" s="283">
        <v>20</v>
      </c>
      <c r="E686" s="87"/>
      <c r="F686" s="87"/>
      <c r="G686" s="87"/>
      <c r="H686" s="87"/>
      <c r="I686" s="87"/>
      <c r="J686" s="88"/>
      <c r="K686" s="89" t="s">
        <v>31</v>
      </c>
      <c r="L686" s="90">
        <v>8</v>
      </c>
      <c r="M686" s="91" t="s">
        <v>97</v>
      </c>
      <c r="N686" s="92">
        <v>17</v>
      </c>
      <c r="O686" s="212" t="s">
        <v>207</v>
      </c>
      <c r="P686" s="222"/>
      <c r="Q686" s="319"/>
      <c r="R686" s="93"/>
      <c r="S686" s="93"/>
      <c r="T686" s="94">
        <v>4</v>
      </c>
      <c r="U686" s="94"/>
      <c r="V686" s="90"/>
      <c r="W686" s="89">
        <v>122</v>
      </c>
      <c r="X686" s="92"/>
      <c r="Y686" s="182"/>
      <c r="Z686" s="184"/>
      <c r="AA686" s="306"/>
      <c r="AB686" s="442">
        <v>20</v>
      </c>
      <c r="AC686" s="349"/>
      <c r="AD686" s="349"/>
      <c r="AE686" s="349"/>
      <c r="AF686" s="349"/>
      <c r="AG686" s="349"/>
      <c r="AH686" s="349"/>
      <c r="AI686" s="306"/>
      <c r="AJ686" s="90">
        <v>7</v>
      </c>
      <c r="AK686" s="183"/>
      <c r="AL686" s="184"/>
      <c r="AM686" s="349"/>
      <c r="AN686" s="349"/>
      <c r="AO686" s="306"/>
      <c r="AP686" s="350">
        <v>6</v>
      </c>
      <c r="AQ686" s="490"/>
      <c r="AR686" s="95"/>
      <c r="AS686" s="95"/>
      <c r="AT686" s="95"/>
      <c r="AU686" s="95"/>
      <c r="AV686" s="95"/>
      <c r="AW686" s="95"/>
      <c r="AX686" s="95"/>
      <c r="AY686" s="95"/>
      <c r="AZ686" s="95"/>
      <c r="BA686" s="95"/>
      <c r="BB686" s="95"/>
      <c r="BC686" s="95"/>
      <c r="BD686" s="95"/>
      <c r="BE686" s="95"/>
      <c r="BF686" s="95"/>
      <c r="BG686" s="95"/>
      <c r="BH686" s="95"/>
      <c r="BI686" s="95"/>
      <c r="BJ686" s="95"/>
      <c r="BK686" s="95"/>
      <c r="BL686" s="95"/>
      <c r="BM686" s="95"/>
      <c r="BN686" s="95"/>
      <c r="BO686" s="95"/>
      <c r="BP686" s="95"/>
      <c r="BQ686" s="95"/>
      <c r="BR686" s="95"/>
      <c r="BS686" s="95"/>
      <c r="BT686" s="95"/>
      <c r="BU686" s="95"/>
      <c r="BV686" s="95"/>
      <c r="BW686" s="95"/>
      <c r="BX686" s="95"/>
      <c r="BY686" s="95"/>
      <c r="BZ686" s="95"/>
      <c r="CA686" s="95"/>
      <c r="CB686" s="95"/>
      <c r="CC686" s="95"/>
      <c r="CD686" s="95"/>
      <c r="CE686" s="95"/>
      <c r="CF686" s="95"/>
      <c r="CG686" s="95"/>
      <c r="CH686" s="95"/>
      <c r="CI686" s="95"/>
      <c r="CJ686" s="95"/>
      <c r="CK686" s="95"/>
      <c r="CL686" s="95"/>
      <c r="CM686" s="95"/>
      <c r="CN686" s="95"/>
      <c r="CO686" s="95"/>
      <c r="CP686" s="95"/>
      <c r="CQ686" s="95"/>
      <c r="CR686" s="95"/>
      <c r="CS686" s="95"/>
      <c r="CT686" s="95"/>
      <c r="CU686" s="95"/>
      <c r="CV686" s="95"/>
      <c r="CW686" s="95"/>
      <c r="CX686" s="95"/>
      <c r="CY686" s="95"/>
      <c r="CZ686" s="95"/>
      <c r="DA686" s="95"/>
      <c r="DB686" s="95"/>
      <c r="DC686" s="95"/>
      <c r="DD686" s="95"/>
      <c r="DE686" s="95"/>
      <c r="DF686" s="95"/>
      <c r="DG686" s="95"/>
      <c r="DH686" s="95"/>
      <c r="DI686" s="95"/>
      <c r="DJ686" s="95"/>
      <c r="DK686" s="95"/>
      <c r="DL686" s="95"/>
      <c r="DM686" s="95"/>
      <c r="DN686" s="95"/>
      <c r="DO686" s="95"/>
      <c r="DP686" s="95"/>
      <c r="DQ686" s="95"/>
      <c r="DR686" s="95"/>
      <c r="DS686" s="95"/>
      <c r="DT686" s="95"/>
      <c r="DU686" s="95"/>
      <c r="DV686" s="95"/>
      <c r="DW686" s="95"/>
      <c r="DX686" s="95"/>
      <c r="DY686" s="95"/>
      <c r="DZ686" s="95"/>
      <c r="EA686" s="95"/>
      <c r="EB686" s="95"/>
      <c r="EC686" s="95"/>
      <c r="ED686" s="95"/>
      <c r="EE686" s="95"/>
      <c r="EF686" s="95"/>
      <c r="EG686" s="95"/>
      <c r="EH686" s="95"/>
      <c r="EI686" s="95"/>
      <c r="EJ686" s="95"/>
      <c r="EK686" s="95"/>
      <c r="EL686" s="95"/>
      <c r="EM686" s="95"/>
      <c r="EN686" s="95"/>
      <c r="EO686" s="95"/>
      <c r="EP686" s="95"/>
      <c r="EQ686" s="95"/>
      <c r="ER686" s="95"/>
      <c r="ES686" s="95"/>
      <c r="ET686" s="95"/>
      <c r="EU686" s="95"/>
      <c r="EV686" s="95"/>
      <c r="EW686" s="95"/>
      <c r="EX686" s="95"/>
      <c r="EY686" s="95"/>
      <c r="EZ686" s="95"/>
      <c r="FA686" s="95"/>
      <c r="FB686" s="95"/>
      <c r="FC686" s="95"/>
      <c r="FD686" s="95"/>
      <c r="FE686" s="95"/>
      <c r="FF686" s="95"/>
      <c r="FG686" s="95"/>
      <c r="FH686" s="95"/>
      <c r="FI686" s="95"/>
      <c r="FJ686" s="95"/>
      <c r="FK686" s="95"/>
      <c r="FL686" s="95"/>
      <c r="FM686" s="95"/>
      <c r="FN686" s="95"/>
      <c r="FO686" s="95"/>
      <c r="FP686" s="95"/>
      <c r="FQ686" s="95"/>
      <c r="FR686" s="95"/>
      <c r="FS686" s="95"/>
      <c r="FT686" s="95"/>
      <c r="FU686" s="95"/>
      <c r="FV686" s="95"/>
      <c r="FW686" s="95"/>
      <c r="FX686" s="95"/>
      <c r="FY686" s="95"/>
      <c r="FZ686" s="95"/>
      <c r="GA686" s="95"/>
      <c r="GB686" s="95"/>
      <c r="GC686" s="95"/>
      <c r="GD686" s="95"/>
      <c r="GE686" s="95"/>
      <c r="GF686" s="95"/>
      <c r="GG686" s="95"/>
      <c r="GH686" s="95"/>
      <c r="GI686" s="95"/>
      <c r="GJ686" s="95"/>
      <c r="GK686" s="95"/>
      <c r="GL686" s="95"/>
      <c r="GM686" s="95"/>
      <c r="GN686" s="95"/>
      <c r="GO686" s="95"/>
      <c r="GP686" s="95"/>
      <c r="GQ686" s="95"/>
      <c r="GR686" s="95"/>
      <c r="GS686" s="95"/>
      <c r="GT686" s="95"/>
      <c r="GU686" s="95"/>
      <c r="GV686" s="95"/>
      <c r="GW686" s="95"/>
      <c r="GX686" s="95"/>
      <c r="GY686" s="95"/>
      <c r="GZ686" s="95"/>
      <c r="HA686" s="95"/>
      <c r="HB686" s="95"/>
      <c r="HC686" s="95"/>
      <c r="HD686" s="95"/>
      <c r="HE686" s="95"/>
      <c r="HF686" s="95"/>
      <c r="HG686" s="95"/>
      <c r="HH686" s="95"/>
      <c r="HI686" s="95"/>
      <c r="HJ686" s="95"/>
      <c r="HK686" s="95"/>
      <c r="HL686" s="95"/>
      <c r="HM686" s="95"/>
      <c r="HN686" s="95"/>
      <c r="HO686" s="95"/>
      <c r="HP686" s="95"/>
      <c r="HQ686" s="95"/>
      <c r="HR686" s="95"/>
      <c r="HS686" s="95"/>
      <c r="HT686" s="95"/>
      <c r="HU686" s="95"/>
      <c r="HV686" s="95"/>
      <c r="HW686" s="95"/>
      <c r="HX686" s="95"/>
      <c r="HY686" s="95"/>
      <c r="HZ686" s="95"/>
    </row>
    <row r="687" spans="1:234" s="95" customFormat="1" ht="10.5" customHeight="1">
      <c r="A687" s="463" t="s">
        <v>64</v>
      </c>
      <c r="B687" s="465">
        <f>B685+1</f>
        <v>38956</v>
      </c>
      <c r="C687" s="293">
        <f>SUM(D687:J688)</f>
        <v>0</v>
      </c>
      <c r="D687" s="285"/>
      <c r="E687" s="96"/>
      <c r="F687" s="80"/>
      <c r="G687" s="80"/>
      <c r="H687" s="80"/>
      <c r="I687" s="80"/>
      <c r="J687" s="98"/>
      <c r="K687" s="28"/>
      <c r="L687" s="99"/>
      <c r="M687" s="82"/>
      <c r="N687" s="83"/>
      <c r="O687" s="213"/>
      <c r="P687" s="221"/>
      <c r="Q687" s="320">
        <f>SUM(R687:R688,T687:T688)+SUM(S687:S688)*1.5+SUM(U687:U688)/3+SUM(V687:V688)*0.6</f>
        <v>0</v>
      </c>
      <c r="R687" s="70"/>
      <c r="S687" s="70"/>
      <c r="T687" s="29"/>
      <c r="U687" s="29"/>
      <c r="V687" s="30"/>
      <c r="W687" s="28"/>
      <c r="X687" s="83"/>
      <c r="Y687" s="140"/>
      <c r="Z687" s="185"/>
      <c r="AA687" s="34"/>
      <c r="AB687" s="32"/>
      <c r="AC687" s="33"/>
      <c r="AD687" s="33"/>
      <c r="AE687" s="33"/>
      <c r="AF687" s="33"/>
      <c r="AG687" s="33"/>
      <c r="AH687" s="33"/>
      <c r="AI687" s="34"/>
      <c r="AJ687" s="30"/>
      <c r="AK687" s="180" t="s">
        <v>99</v>
      </c>
      <c r="AL687" s="185"/>
      <c r="AM687" s="33"/>
      <c r="AN687" s="351"/>
      <c r="AO687" s="34"/>
      <c r="AP687" s="352"/>
      <c r="AQ687" s="491"/>
      <c r="AR687" s="59"/>
      <c r="AS687" s="59"/>
      <c r="AT687" s="59"/>
      <c r="AU687" s="59"/>
      <c r="AV687" s="59"/>
      <c r="AW687" s="59"/>
      <c r="AX687" s="59"/>
      <c r="AY687" s="59"/>
      <c r="AZ687" s="59"/>
      <c r="BA687" s="59"/>
      <c r="BB687" s="59"/>
      <c r="BC687" s="59"/>
      <c r="BD687" s="59"/>
      <c r="BE687" s="59"/>
      <c r="BF687" s="59"/>
      <c r="BG687" s="59"/>
      <c r="BH687" s="59"/>
      <c r="BI687" s="59"/>
      <c r="BJ687" s="59"/>
      <c r="BK687" s="59"/>
      <c r="BL687" s="59"/>
      <c r="BM687" s="59"/>
      <c r="BN687" s="59"/>
      <c r="BO687" s="59"/>
      <c r="BP687" s="59"/>
      <c r="BQ687" s="59"/>
      <c r="BR687" s="59"/>
      <c r="BS687" s="59"/>
      <c r="BT687" s="59"/>
      <c r="BU687" s="59"/>
      <c r="BV687" s="59"/>
      <c r="BW687" s="59"/>
      <c r="BX687" s="59"/>
      <c r="BY687" s="59"/>
      <c r="BZ687" s="59"/>
      <c r="CA687" s="59"/>
      <c r="CB687" s="59"/>
      <c r="CC687" s="59"/>
      <c r="CD687" s="59"/>
      <c r="CE687" s="59"/>
      <c r="CF687" s="59"/>
      <c r="CG687" s="59"/>
      <c r="CH687" s="59"/>
      <c r="CI687" s="59"/>
      <c r="CJ687" s="59"/>
      <c r="CK687" s="59"/>
      <c r="CL687" s="59"/>
      <c r="CM687" s="59"/>
      <c r="CN687" s="59"/>
      <c r="CO687" s="59"/>
      <c r="CP687" s="59"/>
      <c r="CQ687" s="59"/>
      <c r="CR687" s="59"/>
      <c r="CS687" s="59"/>
      <c r="CT687" s="59"/>
      <c r="CU687" s="59"/>
      <c r="CV687" s="59"/>
      <c r="CW687" s="59"/>
      <c r="CX687" s="59"/>
      <c r="CY687" s="59"/>
      <c r="CZ687" s="59"/>
      <c r="DA687" s="59"/>
      <c r="DB687" s="59"/>
      <c r="DC687" s="59"/>
      <c r="DD687" s="59"/>
      <c r="DE687" s="59"/>
      <c r="DF687" s="59"/>
      <c r="DG687" s="59"/>
      <c r="DH687" s="59"/>
      <c r="DI687" s="59"/>
      <c r="DJ687" s="59"/>
      <c r="DK687" s="59"/>
      <c r="DL687" s="59"/>
      <c r="DM687" s="59"/>
      <c r="DN687" s="59"/>
      <c r="DO687" s="59"/>
      <c r="DP687" s="59"/>
      <c r="DQ687" s="59"/>
      <c r="DR687" s="59"/>
      <c r="DS687" s="59"/>
      <c r="DT687" s="59"/>
      <c r="DU687" s="59"/>
      <c r="DV687" s="59"/>
      <c r="DW687" s="59"/>
      <c r="DX687" s="59"/>
      <c r="DY687" s="59"/>
      <c r="DZ687" s="59"/>
      <c r="EA687" s="59"/>
      <c r="EB687" s="59"/>
      <c r="EC687" s="59"/>
      <c r="ED687" s="59"/>
      <c r="EE687" s="59"/>
      <c r="EF687" s="59"/>
      <c r="EG687" s="59"/>
      <c r="EH687" s="59"/>
      <c r="EI687" s="59"/>
      <c r="EJ687" s="59"/>
      <c r="EK687" s="59"/>
      <c r="EL687" s="59"/>
      <c r="EM687" s="59"/>
      <c r="EN687" s="59"/>
      <c r="EO687" s="59"/>
      <c r="EP687" s="59"/>
      <c r="EQ687" s="59"/>
      <c r="ER687" s="59"/>
      <c r="ES687" s="59"/>
      <c r="ET687" s="59"/>
      <c r="EU687" s="59"/>
      <c r="EV687" s="59"/>
      <c r="EW687" s="59"/>
      <c r="EX687" s="59"/>
      <c r="EY687" s="59"/>
      <c r="EZ687" s="59"/>
      <c r="FA687" s="59"/>
      <c r="FB687" s="59"/>
      <c r="FC687" s="59"/>
      <c r="FD687" s="59"/>
      <c r="FE687" s="59"/>
      <c r="FF687" s="59"/>
      <c r="FG687" s="59"/>
      <c r="FH687" s="59"/>
      <c r="FI687" s="59"/>
      <c r="FJ687" s="59"/>
      <c r="FK687" s="59"/>
      <c r="FL687" s="59"/>
      <c r="FM687" s="59"/>
      <c r="FN687" s="59"/>
      <c r="FO687" s="59"/>
      <c r="FP687" s="59"/>
      <c r="FQ687" s="59"/>
      <c r="FR687" s="59"/>
      <c r="FS687" s="59"/>
      <c r="FT687" s="59"/>
      <c r="FU687" s="59"/>
      <c r="FV687" s="59"/>
      <c r="FW687" s="59"/>
      <c r="FX687" s="59"/>
      <c r="FY687" s="59"/>
      <c r="FZ687" s="59"/>
      <c r="GA687" s="59"/>
      <c r="GB687" s="59"/>
      <c r="GC687" s="59"/>
      <c r="GD687" s="59"/>
      <c r="GE687" s="59"/>
      <c r="GF687" s="59"/>
      <c r="GG687" s="59"/>
      <c r="GH687" s="59"/>
      <c r="GI687" s="59"/>
      <c r="GJ687" s="59"/>
      <c r="GK687" s="59"/>
      <c r="GL687" s="59"/>
      <c r="GM687" s="59"/>
      <c r="GN687" s="59"/>
      <c r="GO687" s="59"/>
      <c r="GP687" s="59"/>
      <c r="GQ687" s="59"/>
      <c r="GR687" s="59"/>
      <c r="GS687" s="59"/>
      <c r="GT687" s="59"/>
      <c r="GU687" s="59"/>
      <c r="GV687" s="59"/>
      <c r="GW687" s="59"/>
      <c r="GX687" s="59"/>
      <c r="GY687" s="59"/>
      <c r="GZ687" s="59"/>
      <c r="HA687" s="59"/>
      <c r="HB687" s="59"/>
      <c r="HC687" s="59"/>
      <c r="HD687" s="59"/>
      <c r="HE687" s="59"/>
      <c r="HF687" s="59"/>
      <c r="HG687" s="59"/>
      <c r="HH687" s="59"/>
      <c r="HI687" s="59"/>
      <c r="HJ687" s="59"/>
      <c r="HK687" s="59"/>
      <c r="HL687" s="59"/>
      <c r="HM687" s="59"/>
      <c r="HN687" s="59"/>
      <c r="HO687" s="59"/>
      <c r="HP687" s="59"/>
      <c r="HQ687" s="59"/>
      <c r="HR687" s="59"/>
      <c r="HS687" s="59"/>
      <c r="HT687" s="59"/>
      <c r="HU687" s="59"/>
      <c r="HV687" s="59"/>
      <c r="HW687" s="59"/>
      <c r="HX687" s="59"/>
      <c r="HY687" s="59"/>
      <c r="HZ687" s="59"/>
    </row>
    <row r="688" spans="1:43" ht="10.5" customHeight="1" thickBot="1">
      <c r="A688" s="464"/>
      <c r="B688" s="466"/>
      <c r="C688" s="296"/>
      <c r="D688" s="285"/>
      <c r="E688" s="96"/>
      <c r="J688" s="98"/>
      <c r="L688" s="99"/>
      <c r="Q688" s="318"/>
      <c r="AJ688" s="30">
        <v>8</v>
      </c>
      <c r="AQ688" s="492"/>
    </row>
    <row r="689" spans="1:234" ht="10.5" customHeight="1" thickBot="1">
      <c r="A689" s="471">
        <f>IF(A673=52,1,A673+1)</f>
        <v>34</v>
      </c>
      <c r="B689" s="472"/>
      <c r="C689" s="299">
        <f>(C690/60-ROUNDDOWN(C690/60,0))/100*60+ROUNDDOWN(C690/60,0)</f>
        <v>2.14</v>
      </c>
      <c r="D689" s="300">
        <f>(D690/60-ROUNDDOWN(D690/60,0))/100*60+ROUNDDOWN(D690/60,0)</f>
        <v>1.4700000000000002</v>
      </c>
      <c r="E689" s="301">
        <f aca="true" t="shared" si="212" ref="E689:J689">(E690/60-ROUNDDOWN(E690/60,0))/100*60+ROUNDDOWN(E690/60,0)</f>
        <v>0.19999999999999998</v>
      </c>
      <c r="F689" s="301">
        <f t="shared" si="212"/>
        <v>0.07</v>
      </c>
      <c r="G689" s="301">
        <f t="shared" si="212"/>
        <v>0</v>
      </c>
      <c r="H689" s="301">
        <f t="shared" si="212"/>
        <v>0</v>
      </c>
      <c r="I689" s="301">
        <f t="shared" si="212"/>
        <v>0</v>
      </c>
      <c r="J689" s="301">
        <f t="shared" si="212"/>
        <v>0</v>
      </c>
      <c r="K689" s="226"/>
      <c r="L689" s="227">
        <f>2*COUNTA(L675:L688)-COUNT(L675:L688)</f>
        <v>3</v>
      </c>
      <c r="M689" s="228"/>
      <c r="N689" s="229"/>
      <c r="O689" s="475"/>
      <c r="P689" s="476"/>
      <c r="Q689" s="321">
        <f aca="true" t="shared" si="213" ref="Q689:V689">SUM(Q675:Q688)</f>
        <v>24</v>
      </c>
      <c r="R689" s="230">
        <f t="shared" si="213"/>
        <v>0</v>
      </c>
      <c r="S689" s="230">
        <f t="shared" si="213"/>
        <v>6</v>
      </c>
      <c r="T689" s="230">
        <f t="shared" si="213"/>
        <v>15</v>
      </c>
      <c r="U689" s="230">
        <f t="shared" si="213"/>
        <v>0</v>
      </c>
      <c r="V689" s="230">
        <f t="shared" si="213"/>
        <v>0</v>
      </c>
      <c r="W689" s="226"/>
      <c r="X689" s="229"/>
      <c r="Y689" s="231"/>
      <c r="Z689" s="312">
        <f>COUNT(Z675:Z688)</f>
        <v>0</v>
      </c>
      <c r="AA689" s="313">
        <f>COUNT(AA675:AA688)</f>
        <v>0</v>
      </c>
      <c r="AB689" s="300">
        <f aca="true" t="shared" si="214" ref="AB689:AI689">(AB690/60-ROUNDDOWN(AB690/60,0))/100*60+ROUNDDOWN(AB690/60,0)</f>
        <v>1.18</v>
      </c>
      <c r="AC689" s="300">
        <f t="shared" si="214"/>
        <v>0.56</v>
      </c>
      <c r="AD689" s="300">
        <f t="shared" si="214"/>
        <v>0</v>
      </c>
      <c r="AE689" s="300">
        <f t="shared" si="214"/>
        <v>0</v>
      </c>
      <c r="AF689" s="300">
        <f t="shared" si="214"/>
        <v>0</v>
      </c>
      <c r="AG689" s="300">
        <f t="shared" si="214"/>
        <v>0</v>
      </c>
      <c r="AH689" s="300">
        <f t="shared" si="214"/>
        <v>0</v>
      </c>
      <c r="AI689" s="448">
        <f t="shared" si="214"/>
        <v>0</v>
      </c>
      <c r="AJ689" s="317">
        <f>IF(COUNT(AJ675:AJ688)=0,0,SUM(AJ675:AJ688)/COUNTA(AK677:AK688,AK691:AK692))</f>
        <v>7.571428571428571</v>
      </c>
      <c r="AK689" s="231">
        <f>IF(COUNT(AK675:AK688)=0,"",AVERAGE(AK675:AK688))</f>
        <v>54.333333333333336</v>
      </c>
      <c r="AL689" s="231">
        <f>IF(COUNT(AL675:AL688)=0,"",AVERAGE(AL675:AL688))</f>
        <v>74.83333333333333</v>
      </c>
      <c r="AM689" s="231">
        <f>IF(COUNT(AM675:AM688)=0,"",AVERAGE(AM675:AM688))</f>
        <v>74.16666666666667</v>
      </c>
      <c r="AN689" s="231">
        <f>IF(COUNT(AN675:AN688)=0,"",AVERAGE(AN675:AN688))</f>
        <v>72.5</v>
      </c>
      <c r="AO689" s="231">
        <f>IF(COUNT(AO675:AO688)=0,"",AVERAGE(AO675:AO688))</f>
        <v>18.166666666666668</v>
      </c>
      <c r="AP689" s="342">
        <f>SUM(AP675:AP688)</f>
        <v>6</v>
      </c>
      <c r="AQ689" s="367"/>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c r="BT689" s="232"/>
      <c r="BU689" s="232"/>
      <c r="BV689" s="232"/>
      <c r="BW689" s="232"/>
      <c r="BX689" s="232"/>
      <c r="BY689" s="232"/>
      <c r="BZ689" s="232"/>
      <c r="CA689" s="232"/>
      <c r="CB689" s="232"/>
      <c r="CC689" s="232"/>
      <c r="CD689" s="232"/>
      <c r="CE689" s="232"/>
      <c r="CF689" s="232"/>
      <c r="CG689" s="232"/>
      <c r="CH689" s="232"/>
      <c r="CI689" s="232"/>
      <c r="CJ689" s="232"/>
      <c r="CK689" s="232"/>
      <c r="CL689" s="232"/>
      <c r="CM689" s="232"/>
      <c r="CN689" s="232"/>
      <c r="CO689" s="232"/>
      <c r="CP689" s="232"/>
      <c r="CQ689" s="232"/>
      <c r="CR689" s="232"/>
      <c r="CS689" s="232"/>
      <c r="CT689" s="232"/>
      <c r="CU689" s="232"/>
      <c r="CV689" s="232"/>
      <c r="CW689" s="232"/>
      <c r="CX689" s="232"/>
      <c r="CY689" s="232"/>
      <c r="CZ689" s="232"/>
      <c r="DA689" s="232"/>
      <c r="DB689" s="232"/>
      <c r="DC689" s="232"/>
      <c r="DD689" s="232"/>
      <c r="DE689" s="232"/>
      <c r="DF689" s="232"/>
      <c r="DG689" s="232"/>
      <c r="DH689" s="232"/>
      <c r="DI689" s="232"/>
      <c r="DJ689" s="232"/>
      <c r="DK689" s="232"/>
      <c r="DL689" s="232"/>
      <c r="DM689" s="232"/>
      <c r="DN689" s="232"/>
      <c r="DO689" s="232"/>
      <c r="DP689" s="232"/>
      <c r="DQ689" s="232"/>
      <c r="DR689" s="232"/>
      <c r="DS689" s="232"/>
      <c r="DT689" s="232"/>
      <c r="DU689" s="232"/>
      <c r="DV689" s="232"/>
      <c r="DW689" s="232"/>
      <c r="DX689" s="232"/>
      <c r="DY689" s="232"/>
      <c r="DZ689" s="232"/>
      <c r="EA689" s="232"/>
      <c r="EB689" s="232"/>
      <c r="EC689" s="232"/>
      <c r="ED689" s="232"/>
      <c r="EE689" s="232"/>
      <c r="EF689" s="232"/>
      <c r="EG689" s="232"/>
      <c r="EH689" s="232"/>
      <c r="EI689" s="232"/>
      <c r="EJ689" s="232"/>
      <c r="EK689" s="232"/>
      <c r="EL689" s="232"/>
      <c r="EM689" s="232"/>
      <c r="EN689" s="232"/>
      <c r="EO689" s="232"/>
      <c r="EP689" s="232"/>
      <c r="EQ689" s="232"/>
      <c r="ER689" s="232"/>
      <c r="ES689" s="232"/>
      <c r="ET689" s="232"/>
      <c r="EU689" s="232"/>
      <c r="EV689" s="232"/>
      <c r="EW689" s="232"/>
      <c r="EX689" s="232"/>
      <c r="EY689" s="232"/>
      <c r="EZ689" s="232"/>
      <c r="FA689" s="232"/>
      <c r="FB689" s="232"/>
      <c r="FC689" s="232"/>
      <c r="FD689" s="232"/>
      <c r="FE689" s="232"/>
      <c r="FF689" s="232"/>
      <c r="FG689" s="232"/>
      <c r="FH689" s="232"/>
      <c r="FI689" s="232"/>
      <c r="FJ689" s="232"/>
      <c r="FK689" s="232"/>
      <c r="FL689" s="232"/>
      <c r="FM689" s="232"/>
      <c r="FN689" s="232"/>
      <c r="FO689" s="232"/>
      <c r="FP689" s="232"/>
      <c r="FQ689" s="232"/>
      <c r="FR689" s="232"/>
      <c r="FS689" s="232"/>
      <c r="FT689" s="232"/>
      <c r="FU689" s="232"/>
      <c r="FV689" s="232"/>
      <c r="FW689" s="232"/>
      <c r="FX689" s="232"/>
      <c r="FY689" s="232"/>
      <c r="FZ689" s="232"/>
      <c r="GA689" s="232"/>
      <c r="GB689" s="232"/>
      <c r="GC689" s="232"/>
      <c r="GD689" s="232"/>
      <c r="GE689" s="232"/>
      <c r="GF689" s="232"/>
      <c r="GG689" s="232"/>
      <c r="GH689" s="232"/>
      <c r="GI689" s="232"/>
      <c r="GJ689" s="232"/>
      <c r="GK689" s="232"/>
      <c r="GL689" s="232"/>
      <c r="GM689" s="232"/>
      <c r="GN689" s="232"/>
      <c r="GO689" s="232"/>
      <c r="GP689" s="232"/>
      <c r="GQ689" s="232"/>
      <c r="GR689" s="232"/>
      <c r="GS689" s="232"/>
      <c r="GT689" s="232"/>
      <c r="GU689" s="232"/>
      <c r="GV689" s="232"/>
      <c r="GW689" s="232"/>
      <c r="GX689" s="232"/>
      <c r="GY689" s="232"/>
      <c r="GZ689" s="232"/>
      <c r="HA689" s="232"/>
      <c r="HB689" s="232"/>
      <c r="HC689" s="232"/>
      <c r="HD689" s="232"/>
      <c r="HE689" s="232"/>
      <c r="HF689" s="232"/>
      <c r="HG689" s="232"/>
      <c r="HH689" s="232"/>
      <c r="HI689" s="232"/>
      <c r="HJ689" s="232"/>
      <c r="HK689" s="232"/>
      <c r="HL689" s="232"/>
      <c r="HM689" s="232"/>
      <c r="HN689" s="232"/>
      <c r="HO689" s="232"/>
      <c r="HP689" s="232"/>
      <c r="HQ689" s="232"/>
      <c r="HR689" s="232"/>
      <c r="HS689" s="232"/>
      <c r="HT689" s="232"/>
      <c r="HU689" s="232"/>
      <c r="HV689" s="232"/>
      <c r="HW689" s="232"/>
      <c r="HX689" s="232"/>
      <c r="HY689" s="232"/>
      <c r="HZ689" s="232"/>
    </row>
    <row r="690" spans="1:234" s="232" customFormat="1" ht="10.5" customHeight="1" thickBot="1">
      <c r="A690" s="473"/>
      <c r="B690" s="474"/>
      <c r="C690" s="297">
        <f>SUM(C675:C688)</f>
        <v>134</v>
      </c>
      <c r="D690" s="288">
        <f>SUM(D675:D688)</f>
        <v>107</v>
      </c>
      <c r="E690" s="233">
        <f aca="true" t="shared" si="215" ref="E690:J690">SUM(E675:E688)</f>
        <v>20</v>
      </c>
      <c r="F690" s="233">
        <f t="shared" si="215"/>
        <v>7</v>
      </c>
      <c r="G690" s="233">
        <f t="shared" si="215"/>
        <v>0</v>
      </c>
      <c r="H690" s="233">
        <f t="shared" si="215"/>
        <v>0</v>
      </c>
      <c r="I690" s="233">
        <f t="shared" si="215"/>
        <v>0</v>
      </c>
      <c r="J690" s="233">
        <f t="shared" si="215"/>
        <v>0</v>
      </c>
      <c r="K690" s="234"/>
      <c r="L690" s="235"/>
      <c r="M690" s="236"/>
      <c r="N690" s="237"/>
      <c r="O690" s="477"/>
      <c r="P690" s="478"/>
      <c r="Q690" s="316">
        <f>IF(C690=0,"",Q689/C690*60)</f>
        <v>10.746268656716417</v>
      </c>
      <c r="R690" s="239"/>
      <c r="S690" s="239"/>
      <c r="T690" s="240"/>
      <c r="U690" s="240"/>
      <c r="V690" s="235"/>
      <c r="W690" s="234"/>
      <c r="X690" s="237"/>
      <c r="Y690" s="241"/>
      <c r="Z690" s="314">
        <f>SUM(Z675:Z688)</f>
        <v>0</v>
      </c>
      <c r="AA690" s="315">
        <f>SUM(AA675:AA688)</f>
        <v>0</v>
      </c>
      <c r="AB690" s="288">
        <f>SUM(AB675:AB688)</f>
        <v>78</v>
      </c>
      <c r="AC690" s="288">
        <f aca="true" t="shared" si="216" ref="AC690:AI690">SUM(AC675:AC688)</f>
        <v>56</v>
      </c>
      <c r="AD690" s="288">
        <f t="shared" si="216"/>
        <v>0</v>
      </c>
      <c r="AE690" s="288">
        <f t="shared" si="216"/>
        <v>0</v>
      </c>
      <c r="AF690" s="288">
        <f t="shared" si="216"/>
        <v>0</v>
      </c>
      <c r="AG690" s="288">
        <f t="shared" si="216"/>
        <v>0</v>
      </c>
      <c r="AH690" s="288">
        <f t="shared" si="216"/>
        <v>0</v>
      </c>
      <c r="AI690" s="449">
        <f t="shared" si="216"/>
        <v>0</v>
      </c>
      <c r="AJ690" s="235"/>
      <c r="AK690" s="241"/>
      <c r="AL690" s="314"/>
      <c r="AM690" s="343"/>
      <c r="AN690" s="343"/>
      <c r="AO690" s="315"/>
      <c r="AP690" s="344"/>
      <c r="AQ690" s="368"/>
      <c r="AR690" s="242"/>
      <c r="AS690" s="242"/>
      <c r="AT690" s="242"/>
      <c r="AU690" s="242"/>
      <c r="AV690" s="242"/>
      <c r="AW690" s="242"/>
      <c r="AX690" s="242"/>
      <c r="AY690" s="242"/>
      <c r="AZ690" s="242"/>
      <c r="BA690" s="242"/>
      <c r="BB690" s="242"/>
      <c r="BC690" s="242"/>
      <c r="BD690" s="242"/>
      <c r="BE690" s="242"/>
      <c r="BF690" s="242"/>
      <c r="BG690" s="242"/>
      <c r="BH690" s="242"/>
      <c r="BI690" s="242"/>
      <c r="BJ690" s="242"/>
      <c r="BK690" s="242"/>
      <c r="BL690" s="242"/>
      <c r="BM690" s="242"/>
      <c r="BN690" s="242"/>
      <c r="BO690" s="242"/>
      <c r="BP690" s="242"/>
      <c r="BQ690" s="242"/>
      <c r="BR690" s="242"/>
      <c r="BS690" s="242"/>
      <c r="BT690" s="242"/>
      <c r="BU690" s="242"/>
      <c r="BV690" s="242"/>
      <c r="BW690" s="242"/>
      <c r="BX690" s="242"/>
      <c r="BY690" s="242"/>
      <c r="BZ690" s="242"/>
      <c r="CA690" s="242"/>
      <c r="CB690" s="242"/>
      <c r="CC690" s="242"/>
      <c r="CD690" s="242"/>
      <c r="CE690" s="242"/>
      <c r="CF690" s="242"/>
      <c r="CG690" s="242"/>
      <c r="CH690" s="242"/>
      <c r="CI690" s="242"/>
      <c r="CJ690" s="242"/>
      <c r="CK690" s="242"/>
      <c r="CL690" s="242"/>
      <c r="CM690" s="242"/>
      <c r="CN690" s="242"/>
      <c r="CO690" s="242"/>
      <c r="CP690" s="242"/>
      <c r="CQ690" s="242"/>
      <c r="CR690" s="242"/>
      <c r="CS690" s="242"/>
      <c r="CT690" s="242"/>
      <c r="CU690" s="242"/>
      <c r="CV690" s="242"/>
      <c r="CW690" s="242"/>
      <c r="CX690" s="242"/>
      <c r="CY690" s="242"/>
      <c r="CZ690" s="242"/>
      <c r="DA690" s="242"/>
      <c r="DB690" s="242"/>
      <c r="DC690" s="242"/>
      <c r="DD690" s="242"/>
      <c r="DE690" s="242"/>
      <c r="DF690" s="242"/>
      <c r="DG690" s="242"/>
      <c r="DH690" s="242"/>
      <c r="DI690" s="242"/>
      <c r="DJ690" s="242"/>
      <c r="DK690" s="242"/>
      <c r="DL690" s="242"/>
      <c r="DM690" s="242"/>
      <c r="DN690" s="242"/>
      <c r="DO690" s="242"/>
      <c r="DP690" s="242"/>
      <c r="DQ690" s="242"/>
      <c r="DR690" s="242"/>
      <c r="DS690" s="242"/>
      <c r="DT690" s="242"/>
      <c r="DU690" s="242"/>
      <c r="DV690" s="242"/>
      <c r="DW690" s="242"/>
      <c r="DX690" s="242"/>
      <c r="DY690" s="242"/>
      <c r="DZ690" s="242"/>
      <c r="EA690" s="242"/>
      <c r="EB690" s="242"/>
      <c r="EC690" s="242"/>
      <c r="ED690" s="242"/>
      <c r="EE690" s="242"/>
      <c r="EF690" s="242"/>
      <c r="EG690" s="242"/>
      <c r="EH690" s="242"/>
      <c r="EI690" s="242"/>
      <c r="EJ690" s="242"/>
      <c r="EK690" s="242"/>
      <c r="EL690" s="242"/>
      <c r="EM690" s="242"/>
      <c r="EN690" s="242"/>
      <c r="EO690" s="242"/>
      <c r="EP690" s="242"/>
      <c r="EQ690" s="242"/>
      <c r="ER690" s="242"/>
      <c r="ES690" s="242"/>
      <c r="ET690" s="242"/>
      <c r="EU690" s="242"/>
      <c r="EV690" s="242"/>
      <c r="EW690" s="242"/>
      <c r="EX690" s="242"/>
      <c r="EY690" s="242"/>
      <c r="EZ690" s="242"/>
      <c r="FA690" s="242"/>
      <c r="FB690" s="242"/>
      <c r="FC690" s="242"/>
      <c r="FD690" s="242"/>
      <c r="FE690" s="242"/>
      <c r="FF690" s="242"/>
      <c r="FG690" s="242"/>
      <c r="FH690" s="242"/>
      <c r="FI690" s="242"/>
      <c r="FJ690" s="242"/>
      <c r="FK690" s="242"/>
      <c r="FL690" s="242"/>
      <c r="FM690" s="242"/>
      <c r="FN690" s="242"/>
      <c r="FO690" s="242"/>
      <c r="FP690" s="242"/>
      <c r="FQ690" s="242"/>
      <c r="FR690" s="242"/>
      <c r="FS690" s="242"/>
      <c r="FT690" s="242"/>
      <c r="FU690" s="242"/>
      <c r="FV690" s="242"/>
      <c r="FW690" s="242"/>
      <c r="FX690" s="242"/>
      <c r="FY690" s="242"/>
      <c r="FZ690" s="242"/>
      <c r="GA690" s="242"/>
      <c r="GB690" s="242"/>
      <c r="GC690" s="242"/>
      <c r="GD690" s="242"/>
      <c r="GE690" s="242"/>
      <c r="GF690" s="242"/>
      <c r="GG690" s="242"/>
      <c r="GH690" s="242"/>
      <c r="GI690" s="242"/>
      <c r="GJ690" s="242"/>
      <c r="GK690" s="242"/>
      <c r="GL690" s="242"/>
      <c r="GM690" s="242"/>
      <c r="GN690" s="242"/>
      <c r="GO690" s="242"/>
      <c r="GP690" s="242"/>
      <c r="GQ690" s="242"/>
      <c r="GR690" s="242"/>
      <c r="GS690" s="242"/>
      <c r="GT690" s="242"/>
      <c r="GU690" s="242"/>
      <c r="GV690" s="242"/>
      <c r="GW690" s="242"/>
      <c r="GX690" s="242"/>
      <c r="GY690" s="242"/>
      <c r="GZ690" s="242"/>
      <c r="HA690" s="242"/>
      <c r="HB690" s="242"/>
      <c r="HC690" s="242"/>
      <c r="HD690" s="242"/>
      <c r="HE690" s="242"/>
      <c r="HF690" s="242"/>
      <c r="HG690" s="242"/>
      <c r="HH690" s="242"/>
      <c r="HI690" s="242"/>
      <c r="HJ690" s="242"/>
      <c r="HK690" s="242"/>
      <c r="HL690" s="242"/>
      <c r="HM690" s="242"/>
      <c r="HN690" s="242"/>
      <c r="HO690" s="242"/>
      <c r="HP690" s="242"/>
      <c r="HQ690" s="242"/>
      <c r="HR690" s="242"/>
      <c r="HS690" s="242"/>
      <c r="HT690" s="242"/>
      <c r="HU690" s="242"/>
      <c r="HV690" s="242"/>
      <c r="HW690" s="242"/>
      <c r="HX690" s="242"/>
      <c r="HY690" s="242"/>
      <c r="HZ690" s="242"/>
    </row>
    <row r="691" spans="1:234" s="242" customFormat="1" ht="10.5" customHeight="1" thickBot="1">
      <c r="A691" s="469" t="s">
        <v>51</v>
      </c>
      <c r="B691" s="470">
        <f>B687+1</f>
        <v>38957</v>
      </c>
      <c r="C691" s="293">
        <f>SUM(D691:J692)</f>
        <v>0</v>
      </c>
      <c r="D691" s="284"/>
      <c r="E691" s="80"/>
      <c r="F691" s="80"/>
      <c r="G691" s="80"/>
      <c r="H691" s="80"/>
      <c r="I691" s="80"/>
      <c r="J691" s="81"/>
      <c r="K691" s="28"/>
      <c r="L691" s="30"/>
      <c r="M691" s="82"/>
      <c r="N691" s="83"/>
      <c r="O691" s="214"/>
      <c r="P691" s="223"/>
      <c r="Q691" s="318">
        <f>SUM(R691:R692,T691:T692)+SUM(S691:S692)*1.5+SUM(U691:U692)/3+SUM(V691:V692)*0.6</f>
        <v>0</v>
      </c>
      <c r="R691" s="70"/>
      <c r="S691" s="70"/>
      <c r="T691" s="29"/>
      <c r="U691" s="29"/>
      <c r="V691" s="30"/>
      <c r="W691" s="28"/>
      <c r="X691" s="83"/>
      <c r="Y691" s="140"/>
      <c r="Z691" s="185"/>
      <c r="AA691" s="34"/>
      <c r="AB691" s="32"/>
      <c r="AC691" s="33"/>
      <c r="AD691" s="33"/>
      <c r="AE691" s="33"/>
      <c r="AF691" s="33"/>
      <c r="AG691" s="33"/>
      <c r="AH691" s="33"/>
      <c r="AI691" s="34"/>
      <c r="AJ691" s="30"/>
      <c r="AK691" s="180">
        <v>61</v>
      </c>
      <c r="AL691" s="185">
        <v>96</v>
      </c>
      <c r="AM691" s="33">
        <v>88</v>
      </c>
      <c r="AN691" s="351">
        <v>81</v>
      </c>
      <c r="AO691" s="34">
        <f>AN691-AK691</f>
        <v>20</v>
      </c>
      <c r="AP691" s="352"/>
      <c r="AQ691" s="489" t="s">
        <v>638</v>
      </c>
      <c r="AR691" s="59"/>
      <c r="AS691" s="59"/>
      <c r="AT691" s="59"/>
      <c r="AU691" s="59"/>
      <c r="AV691" s="59"/>
      <c r="AW691" s="59"/>
      <c r="AX691" s="59"/>
      <c r="AY691" s="59"/>
      <c r="AZ691" s="59"/>
      <c r="BA691" s="59"/>
      <c r="BB691" s="59"/>
      <c r="BC691" s="59"/>
      <c r="BD691" s="59"/>
      <c r="BE691" s="59"/>
      <c r="BF691" s="59"/>
      <c r="BG691" s="59"/>
      <c r="BH691" s="59"/>
      <c r="BI691" s="59"/>
      <c r="BJ691" s="59"/>
      <c r="BK691" s="59"/>
      <c r="BL691" s="59"/>
      <c r="BM691" s="59"/>
      <c r="BN691" s="59"/>
      <c r="BO691" s="59"/>
      <c r="BP691" s="59"/>
      <c r="BQ691" s="59"/>
      <c r="BR691" s="59"/>
      <c r="BS691" s="59"/>
      <c r="BT691" s="59"/>
      <c r="BU691" s="59"/>
      <c r="BV691" s="59"/>
      <c r="BW691" s="59"/>
      <c r="BX691" s="59"/>
      <c r="BY691" s="59"/>
      <c r="BZ691" s="59"/>
      <c r="CA691" s="59"/>
      <c r="CB691" s="59"/>
      <c r="CC691" s="59"/>
      <c r="CD691" s="59"/>
      <c r="CE691" s="59"/>
      <c r="CF691" s="59"/>
      <c r="CG691" s="59"/>
      <c r="CH691" s="59"/>
      <c r="CI691" s="59"/>
      <c r="CJ691" s="59"/>
      <c r="CK691" s="59"/>
      <c r="CL691" s="59"/>
      <c r="CM691" s="59"/>
      <c r="CN691" s="59"/>
      <c r="CO691" s="59"/>
      <c r="CP691" s="59"/>
      <c r="CQ691" s="59"/>
      <c r="CR691" s="59"/>
      <c r="CS691" s="59"/>
      <c r="CT691" s="59"/>
      <c r="CU691" s="59"/>
      <c r="CV691" s="59"/>
      <c r="CW691" s="59"/>
      <c r="CX691" s="59"/>
      <c r="CY691" s="59"/>
      <c r="CZ691" s="59"/>
      <c r="DA691" s="59"/>
      <c r="DB691" s="59"/>
      <c r="DC691" s="59"/>
      <c r="DD691" s="59"/>
      <c r="DE691" s="59"/>
      <c r="DF691" s="59"/>
      <c r="DG691" s="59"/>
      <c r="DH691" s="59"/>
      <c r="DI691" s="59"/>
      <c r="DJ691" s="59"/>
      <c r="DK691" s="59"/>
      <c r="DL691" s="59"/>
      <c r="DM691" s="59"/>
      <c r="DN691" s="59"/>
      <c r="DO691" s="59"/>
      <c r="DP691" s="59"/>
      <c r="DQ691" s="59"/>
      <c r="DR691" s="59"/>
      <c r="DS691" s="59"/>
      <c r="DT691" s="59"/>
      <c r="DU691" s="59"/>
      <c r="DV691" s="59"/>
      <c r="DW691" s="59"/>
      <c r="DX691" s="59"/>
      <c r="DY691" s="59"/>
      <c r="DZ691" s="59"/>
      <c r="EA691" s="59"/>
      <c r="EB691" s="59"/>
      <c r="EC691" s="59"/>
      <c r="ED691" s="59"/>
      <c r="EE691" s="59"/>
      <c r="EF691" s="59"/>
      <c r="EG691" s="59"/>
      <c r="EH691" s="59"/>
      <c r="EI691" s="59"/>
      <c r="EJ691" s="59"/>
      <c r="EK691" s="59"/>
      <c r="EL691" s="59"/>
      <c r="EM691" s="59"/>
      <c r="EN691" s="59"/>
      <c r="EO691" s="59"/>
      <c r="EP691" s="59"/>
      <c r="EQ691" s="59"/>
      <c r="ER691" s="59"/>
      <c r="ES691" s="59"/>
      <c r="ET691" s="59"/>
      <c r="EU691" s="59"/>
      <c r="EV691" s="59"/>
      <c r="EW691" s="59"/>
      <c r="EX691" s="59"/>
      <c r="EY691" s="59"/>
      <c r="EZ691" s="59"/>
      <c r="FA691" s="59"/>
      <c r="FB691" s="59"/>
      <c r="FC691" s="59"/>
      <c r="FD691" s="59"/>
      <c r="FE691" s="59"/>
      <c r="FF691" s="59"/>
      <c r="FG691" s="59"/>
      <c r="FH691" s="59"/>
      <c r="FI691" s="59"/>
      <c r="FJ691" s="59"/>
      <c r="FK691" s="59"/>
      <c r="FL691" s="59"/>
      <c r="FM691" s="59"/>
      <c r="FN691" s="59"/>
      <c r="FO691" s="59"/>
      <c r="FP691" s="59"/>
      <c r="FQ691" s="59"/>
      <c r="FR691" s="59"/>
      <c r="FS691" s="59"/>
      <c r="FT691" s="59"/>
      <c r="FU691" s="59"/>
      <c r="FV691" s="59"/>
      <c r="FW691" s="59"/>
      <c r="FX691" s="59"/>
      <c r="FY691" s="59"/>
      <c r="FZ691" s="59"/>
      <c r="GA691" s="59"/>
      <c r="GB691" s="59"/>
      <c r="GC691" s="59"/>
      <c r="GD691" s="59"/>
      <c r="GE691" s="59"/>
      <c r="GF691" s="59"/>
      <c r="GG691" s="59"/>
      <c r="GH691" s="59"/>
      <c r="GI691" s="59"/>
      <c r="GJ691" s="59"/>
      <c r="GK691" s="59"/>
      <c r="GL691" s="59"/>
      <c r="GM691" s="59"/>
      <c r="GN691" s="59"/>
      <c r="GO691" s="59"/>
      <c r="GP691" s="59"/>
      <c r="GQ691" s="59"/>
      <c r="GR691" s="59"/>
      <c r="GS691" s="59"/>
      <c r="GT691" s="59"/>
      <c r="GU691" s="59"/>
      <c r="GV691" s="59"/>
      <c r="GW691" s="59"/>
      <c r="GX691" s="59"/>
      <c r="GY691" s="59"/>
      <c r="GZ691" s="59"/>
      <c r="HA691" s="59"/>
      <c r="HB691" s="59"/>
      <c r="HC691" s="59"/>
      <c r="HD691" s="59"/>
      <c r="HE691" s="59"/>
      <c r="HF691" s="59"/>
      <c r="HG691" s="59"/>
      <c r="HH691" s="59"/>
      <c r="HI691" s="59"/>
      <c r="HJ691" s="59"/>
      <c r="HK691" s="59"/>
      <c r="HL691" s="59"/>
      <c r="HM691" s="59"/>
      <c r="HN691" s="59"/>
      <c r="HO691" s="59"/>
      <c r="HP691" s="59"/>
      <c r="HQ691" s="59"/>
      <c r="HR691" s="59"/>
      <c r="HS691" s="59"/>
      <c r="HT691" s="59"/>
      <c r="HU691" s="59"/>
      <c r="HV691" s="59"/>
      <c r="HW691" s="59"/>
      <c r="HX691" s="59"/>
      <c r="HY691" s="59"/>
      <c r="HZ691" s="59"/>
    </row>
    <row r="692" spans="1:234" ht="10.5" customHeight="1">
      <c r="A692" s="467"/>
      <c r="B692" s="468"/>
      <c r="C692" s="292"/>
      <c r="D692" s="283"/>
      <c r="E692" s="87"/>
      <c r="F692" s="87"/>
      <c r="G692" s="87"/>
      <c r="H692" s="87"/>
      <c r="I692" s="87"/>
      <c r="J692" s="88"/>
      <c r="K692" s="89"/>
      <c r="L692" s="90"/>
      <c r="M692" s="91"/>
      <c r="N692" s="92"/>
      <c r="O692" s="215"/>
      <c r="P692" s="224"/>
      <c r="Q692" s="319"/>
      <c r="R692" s="93"/>
      <c r="S692" s="93"/>
      <c r="T692" s="94"/>
      <c r="U692" s="94"/>
      <c r="V692" s="90"/>
      <c r="W692" s="89"/>
      <c r="X692" s="92"/>
      <c r="Y692" s="182"/>
      <c r="Z692" s="184"/>
      <c r="AA692" s="306"/>
      <c r="AB692" s="442"/>
      <c r="AC692" s="349"/>
      <c r="AD692" s="349"/>
      <c r="AE692" s="349"/>
      <c r="AF692" s="349"/>
      <c r="AG692" s="349"/>
      <c r="AH692" s="349"/>
      <c r="AI692" s="306"/>
      <c r="AJ692" s="90">
        <v>8</v>
      </c>
      <c r="AK692" s="182"/>
      <c r="AL692" s="184"/>
      <c r="AM692" s="349"/>
      <c r="AN692" s="349"/>
      <c r="AO692" s="306"/>
      <c r="AP692" s="350"/>
      <c r="AQ692" s="490"/>
      <c r="AR692" s="95"/>
      <c r="AS692" s="95"/>
      <c r="AT692" s="95"/>
      <c r="AU692" s="95"/>
      <c r="AV692" s="95"/>
      <c r="AW692" s="95"/>
      <c r="AX692" s="95"/>
      <c r="AY692" s="95"/>
      <c r="AZ692" s="95"/>
      <c r="BA692" s="95"/>
      <c r="BB692" s="95"/>
      <c r="BC692" s="95"/>
      <c r="BD692" s="95"/>
      <c r="BE692" s="95"/>
      <c r="BF692" s="95"/>
      <c r="BG692" s="95"/>
      <c r="BH692" s="95"/>
      <c r="BI692" s="95"/>
      <c r="BJ692" s="95"/>
      <c r="BK692" s="95"/>
      <c r="BL692" s="95"/>
      <c r="BM692" s="95"/>
      <c r="BN692" s="95"/>
      <c r="BO692" s="95"/>
      <c r="BP692" s="95"/>
      <c r="BQ692" s="95"/>
      <c r="BR692" s="95"/>
      <c r="BS692" s="95"/>
      <c r="BT692" s="95"/>
      <c r="BU692" s="95"/>
      <c r="BV692" s="95"/>
      <c r="BW692" s="95"/>
      <c r="BX692" s="95"/>
      <c r="BY692" s="95"/>
      <c r="BZ692" s="95"/>
      <c r="CA692" s="95"/>
      <c r="CB692" s="95"/>
      <c r="CC692" s="95"/>
      <c r="CD692" s="95"/>
      <c r="CE692" s="95"/>
      <c r="CF692" s="95"/>
      <c r="CG692" s="95"/>
      <c r="CH692" s="95"/>
      <c r="CI692" s="95"/>
      <c r="CJ692" s="95"/>
      <c r="CK692" s="95"/>
      <c r="CL692" s="95"/>
      <c r="CM692" s="95"/>
      <c r="CN692" s="95"/>
      <c r="CO692" s="95"/>
      <c r="CP692" s="95"/>
      <c r="CQ692" s="95"/>
      <c r="CR692" s="95"/>
      <c r="CS692" s="95"/>
      <c r="CT692" s="95"/>
      <c r="CU692" s="95"/>
      <c r="CV692" s="95"/>
      <c r="CW692" s="95"/>
      <c r="CX692" s="95"/>
      <c r="CY692" s="95"/>
      <c r="CZ692" s="95"/>
      <c r="DA692" s="95"/>
      <c r="DB692" s="95"/>
      <c r="DC692" s="95"/>
      <c r="DD692" s="95"/>
      <c r="DE692" s="95"/>
      <c r="DF692" s="95"/>
      <c r="DG692" s="95"/>
      <c r="DH692" s="95"/>
      <c r="DI692" s="95"/>
      <c r="DJ692" s="95"/>
      <c r="DK692" s="95"/>
      <c r="DL692" s="95"/>
      <c r="DM692" s="95"/>
      <c r="DN692" s="95"/>
      <c r="DO692" s="95"/>
      <c r="DP692" s="95"/>
      <c r="DQ692" s="95"/>
      <c r="DR692" s="95"/>
      <c r="DS692" s="95"/>
      <c r="DT692" s="95"/>
      <c r="DU692" s="95"/>
      <c r="DV692" s="95"/>
      <c r="DW692" s="95"/>
      <c r="DX692" s="95"/>
      <c r="DY692" s="95"/>
      <c r="DZ692" s="95"/>
      <c r="EA692" s="95"/>
      <c r="EB692" s="95"/>
      <c r="EC692" s="95"/>
      <c r="ED692" s="95"/>
      <c r="EE692" s="95"/>
      <c r="EF692" s="95"/>
      <c r="EG692" s="95"/>
      <c r="EH692" s="95"/>
      <c r="EI692" s="95"/>
      <c r="EJ692" s="95"/>
      <c r="EK692" s="95"/>
      <c r="EL692" s="95"/>
      <c r="EM692" s="95"/>
      <c r="EN692" s="95"/>
      <c r="EO692" s="95"/>
      <c r="EP692" s="95"/>
      <c r="EQ692" s="95"/>
      <c r="ER692" s="95"/>
      <c r="ES692" s="95"/>
      <c r="ET692" s="95"/>
      <c r="EU692" s="95"/>
      <c r="EV692" s="95"/>
      <c r="EW692" s="95"/>
      <c r="EX692" s="95"/>
      <c r="EY692" s="95"/>
      <c r="EZ692" s="95"/>
      <c r="FA692" s="95"/>
      <c r="FB692" s="95"/>
      <c r="FC692" s="95"/>
      <c r="FD692" s="95"/>
      <c r="FE692" s="95"/>
      <c r="FF692" s="95"/>
      <c r="FG692" s="95"/>
      <c r="FH692" s="95"/>
      <c r="FI692" s="95"/>
      <c r="FJ692" s="95"/>
      <c r="FK692" s="95"/>
      <c r="FL692" s="95"/>
      <c r="FM692" s="95"/>
      <c r="FN692" s="95"/>
      <c r="FO692" s="95"/>
      <c r="FP692" s="95"/>
      <c r="FQ692" s="95"/>
      <c r="FR692" s="95"/>
      <c r="FS692" s="95"/>
      <c r="FT692" s="95"/>
      <c r="FU692" s="95"/>
      <c r="FV692" s="95"/>
      <c r="FW692" s="95"/>
      <c r="FX692" s="95"/>
      <c r="FY692" s="95"/>
      <c r="FZ692" s="95"/>
      <c r="GA692" s="95"/>
      <c r="GB692" s="95"/>
      <c r="GC692" s="95"/>
      <c r="GD692" s="95"/>
      <c r="GE692" s="95"/>
      <c r="GF692" s="95"/>
      <c r="GG692" s="95"/>
      <c r="GH692" s="95"/>
      <c r="GI692" s="95"/>
      <c r="GJ692" s="95"/>
      <c r="GK692" s="95"/>
      <c r="GL692" s="95"/>
      <c r="GM692" s="95"/>
      <c r="GN692" s="95"/>
      <c r="GO692" s="95"/>
      <c r="GP692" s="95"/>
      <c r="GQ692" s="95"/>
      <c r="GR692" s="95"/>
      <c r="GS692" s="95"/>
      <c r="GT692" s="95"/>
      <c r="GU692" s="95"/>
      <c r="GV692" s="95"/>
      <c r="GW692" s="95"/>
      <c r="GX692" s="95"/>
      <c r="GY692" s="95"/>
      <c r="GZ692" s="95"/>
      <c r="HA692" s="95"/>
      <c r="HB692" s="95"/>
      <c r="HC692" s="95"/>
      <c r="HD692" s="95"/>
      <c r="HE692" s="95"/>
      <c r="HF692" s="95"/>
      <c r="HG692" s="95"/>
      <c r="HH692" s="95"/>
      <c r="HI692" s="95"/>
      <c r="HJ692" s="95"/>
      <c r="HK692" s="95"/>
      <c r="HL692" s="95"/>
      <c r="HM692" s="95"/>
      <c r="HN692" s="95"/>
      <c r="HO692" s="95"/>
      <c r="HP692" s="95"/>
      <c r="HQ692" s="95"/>
      <c r="HR692" s="95"/>
      <c r="HS692" s="95"/>
      <c r="HT692" s="95"/>
      <c r="HU692" s="95"/>
      <c r="HV692" s="95"/>
      <c r="HW692" s="95"/>
      <c r="HX692" s="95"/>
      <c r="HY692" s="95"/>
      <c r="HZ692" s="95"/>
    </row>
    <row r="693" spans="1:234" s="95" customFormat="1" ht="10.5" customHeight="1">
      <c r="A693" s="463" t="s">
        <v>59</v>
      </c>
      <c r="B693" s="465">
        <f>B691+1</f>
        <v>38958</v>
      </c>
      <c r="C693" s="293">
        <f>SUM(D693:J694)</f>
        <v>14</v>
      </c>
      <c r="D693" s="284"/>
      <c r="E693" s="80"/>
      <c r="F693" s="80"/>
      <c r="G693" s="80"/>
      <c r="H693" s="80"/>
      <c r="I693" s="80"/>
      <c r="J693" s="81"/>
      <c r="K693" s="28"/>
      <c r="L693" s="30"/>
      <c r="M693" s="82"/>
      <c r="N693" s="83"/>
      <c r="O693" s="211"/>
      <c r="P693" s="221"/>
      <c r="Q693" s="318">
        <f>SUM(R693:R694,T693:T694)+SUM(S693:S694)*1.5+SUM(U693:U694)/3+SUM(V693:V694)*0.6</f>
        <v>2</v>
      </c>
      <c r="R693" s="70"/>
      <c r="S693" s="70"/>
      <c r="T693" s="29"/>
      <c r="U693" s="29"/>
      <c r="V693" s="30"/>
      <c r="W693" s="28"/>
      <c r="X693" s="83"/>
      <c r="Y693" s="140"/>
      <c r="Z693" s="185"/>
      <c r="AA693" s="34"/>
      <c r="AB693" s="32"/>
      <c r="AC693" s="33"/>
      <c r="AD693" s="33"/>
      <c r="AE693" s="33"/>
      <c r="AF693" s="33"/>
      <c r="AG693" s="33"/>
      <c r="AH693" s="33"/>
      <c r="AI693" s="34"/>
      <c r="AJ693" s="30"/>
      <c r="AK693" s="180">
        <v>56</v>
      </c>
      <c r="AL693" s="185">
        <v>90</v>
      </c>
      <c r="AM693" s="33">
        <v>82</v>
      </c>
      <c r="AN693" s="33">
        <v>77</v>
      </c>
      <c r="AO693" s="34">
        <f>AN693-AK693</f>
        <v>21</v>
      </c>
      <c r="AP693" s="352"/>
      <c r="AQ693" s="491"/>
      <c r="AR693" s="59"/>
      <c r="AS693" s="59"/>
      <c r="AT693" s="59"/>
      <c r="AU693" s="59"/>
      <c r="AV693" s="59"/>
      <c r="AW693" s="59"/>
      <c r="AX693" s="59"/>
      <c r="AY693" s="59"/>
      <c r="AZ693" s="59"/>
      <c r="BA693" s="59"/>
      <c r="BB693" s="59"/>
      <c r="BC693" s="59"/>
      <c r="BD693" s="59"/>
      <c r="BE693" s="59"/>
      <c r="BF693" s="59"/>
      <c r="BG693" s="59"/>
      <c r="BH693" s="59"/>
      <c r="BI693" s="59"/>
      <c r="BJ693" s="59"/>
      <c r="BK693" s="59"/>
      <c r="BL693" s="59"/>
      <c r="BM693" s="59"/>
      <c r="BN693" s="59"/>
      <c r="BO693" s="59"/>
      <c r="BP693" s="59"/>
      <c r="BQ693" s="59"/>
      <c r="BR693" s="59"/>
      <c r="BS693" s="59"/>
      <c r="BT693" s="59"/>
      <c r="BU693" s="59"/>
      <c r="BV693" s="59"/>
      <c r="BW693" s="59"/>
      <c r="BX693" s="59"/>
      <c r="BY693" s="59"/>
      <c r="BZ693" s="59"/>
      <c r="CA693" s="59"/>
      <c r="CB693" s="59"/>
      <c r="CC693" s="59"/>
      <c r="CD693" s="59"/>
      <c r="CE693" s="59"/>
      <c r="CF693" s="59"/>
      <c r="CG693" s="59"/>
      <c r="CH693" s="59"/>
      <c r="CI693" s="59"/>
      <c r="CJ693" s="59"/>
      <c r="CK693" s="59"/>
      <c r="CL693" s="59"/>
      <c r="CM693" s="59"/>
      <c r="CN693" s="59"/>
      <c r="CO693" s="59"/>
      <c r="CP693" s="59"/>
      <c r="CQ693" s="59"/>
      <c r="CR693" s="59"/>
      <c r="CS693" s="59"/>
      <c r="CT693" s="59"/>
      <c r="CU693" s="59"/>
      <c r="CV693" s="59"/>
      <c r="CW693" s="59"/>
      <c r="CX693" s="59"/>
      <c r="CY693" s="59"/>
      <c r="CZ693" s="59"/>
      <c r="DA693" s="59"/>
      <c r="DB693" s="59"/>
      <c r="DC693" s="59"/>
      <c r="DD693" s="59"/>
      <c r="DE693" s="59"/>
      <c r="DF693" s="59"/>
      <c r="DG693" s="59"/>
      <c r="DH693" s="59"/>
      <c r="DI693" s="59"/>
      <c r="DJ693" s="59"/>
      <c r="DK693" s="59"/>
      <c r="DL693" s="59"/>
      <c r="DM693" s="59"/>
      <c r="DN693" s="59"/>
      <c r="DO693" s="59"/>
      <c r="DP693" s="59"/>
      <c r="DQ693" s="59"/>
      <c r="DR693" s="59"/>
      <c r="DS693" s="59"/>
      <c r="DT693" s="59"/>
      <c r="DU693" s="59"/>
      <c r="DV693" s="59"/>
      <c r="DW693" s="59"/>
      <c r="DX693" s="59"/>
      <c r="DY693" s="59"/>
      <c r="DZ693" s="59"/>
      <c r="EA693" s="59"/>
      <c r="EB693" s="59"/>
      <c r="EC693" s="59"/>
      <c r="ED693" s="59"/>
      <c r="EE693" s="59"/>
      <c r="EF693" s="59"/>
      <c r="EG693" s="59"/>
      <c r="EH693" s="59"/>
      <c r="EI693" s="59"/>
      <c r="EJ693" s="59"/>
      <c r="EK693" s="59"/>
      <c r="EL693" s="59"/>
      <c r="EM693" s="59"/>
      <c r="EN693" s="59"/>
      <c r="EO693" s="59"/>
      <c r="EP693" s="59"/>
      <c r="EQ693" s="59"/>
      <c r="ER693" s="59"/>
      <c r="ES693" s="59"/>
      <c r="ET693" s="59"/>
      <c r="EU693" s="59"/>
      <c r="EV693" s="59"/>
      <c r="EW693" s="59"/>
      <c r="EX693" s="59"/>
      <c r="EY693" s="59"/>
      <c r="EZ693" s="59"/>
      <c r="FA693" s="59"/>
      <c r="FB693" s="59"/>
      <c r="FC693" s="59"/>
      <c r="FD693" s="59"/>
      <c r="FE693" s="59"/>
      <c r="FF693" s="59"/>
      <c r="FG693" s="59"/>
      <c r="FH693" s="59"/>
      <c r="FI693" s="59"/>
      <c r="FJ693" s="59"/>
      <c r="FK693" s="59"/>
      <c r="FL693" s="59"/>
      <c r="FM693" s="59"/>
      <c r="FN693" s="59"/>
      <c r="FO693" s="59"/>
      <c r="FP693" s="59"/>
      <c r="FQ693" s="59"/>
      <c r="FR693" s="59"/>
      <c r="FS693" s="59"/>
      <c r="FT693" s="59"/>
      <c r="FU693" s="59"/>
      <c r="FV693" s="59"/>
      <c r="FW693" s="59"/>
      <c r="FX693" s="59"/>
      <c r="FY693" s="59"/>
      <c r="FZ693" s="59"/>
      <c r="GA693" s="59"/>
      <c r="GB693" s="59"/>
      <c r="GC693" s="59"/>
      <c r="GD693" s="59"/>
      <c r="GE693" s="59"/>
      <c r="GF693" s="59"/>
      <c r="GG693" s="59"/>
      <c r="GH693" s="59"/>
      <c r="GI693" s="59"/>
      <c r="GJ693" s="59"/>
      <c r="GK693" s="59"/>
      <c r="GL693" s="59"/>
      <c r="GM693" s="59"/>
      <c r="GN693" s="59"/>
      <c r="GO693" s="59"/>
      <c r="GP693" s="59"/>
      <c r="GQ693" s="59"/>
      <c r="GR693" s="59"/>
      <c r="GS693" s="59"/>
      <c r="GT693" s="59"/>
      <c r="GU693" s="59"/>
      <c r="GV693" s="59"/>
      <c r="GW693" s="59"/>
      <c r="GX693" s="59"/>
      <c r="GY693" s="59"/>
      <c r="GZ693" s="59"/>
      <c r="HA693" s="59"/>
      <c r="HB693" s="59"/>
      <c r="HC693" s="59"/>
      <c r="HD693" s="59"/>
      <c r="HE693" s="59"/>
      <c r="HF693" s="59"/>
      <c r="HG693" s="59"/>
      <c r="HH693" s="59"/>
      <c r="HI693" s="59"/>
      <c r="HJ693" s="59"/>
      <c r="HK693" s="59"/>
      <c r="HL693" s="59"/>
      <c r="HM693" s="59"/>
      <c r="HN693" s="59"/>
      <c r="HO693" s="59"/>
      <c r="HP693" s="59"/>
      <c r="HQ693" s="59"/>
      <c r="HR693" s="59"/>
      <c r="HS693" s="59"/>
      <c r="HT693" s="59"/>
      <c r="HU693" s="59"/>
      <c r="HV693" s="59"/>
      <c r="HW693" s="59"/>
      <c r="HX693" s="59"/>
      <c r="HY693" s="59"/>
      <c r="HZ693" s="59"/>
    </row>
    <row r="694" spans="1:234" ht="10.5" customHeight="1">
      <c r="A694" s="467"/>
      <c r="B694" s="468"/>
      <c r="C694" s="292"/>
      <c r="D694" s="283">
        <v>14</v>
      </c>
      <c r="E694" s="87"/>
      <c r="F694" s="87"/>
      <c r="G694" s="87"/>
      <c r="H694" s="87"/>
      <c r="I694" s="87"/>
      <c r="J694" s="88"/>
      <c r="K694" s="89" t="s">
        <v>31</v>
      </c>
      <c r="L694" s="90">
        <v>9</v>
      </c>
      <c r="M694" s="91" t="s">
        <v>97</v>
      </c>
      <c r="N694" s="92">
        <v>17</v>
      </c>
      <c r="O694" s="212" t="s">
        <v>29</v>
      </c>
      <c r="P694" s="222"/>
      <c r="Q694" s="319"/>
      <c r="R694" s="93"/>
      <c r="S694" s="93"/>
      <c r="T694" s="94">
        <v>2</v>
      </c>
      <c r="U694" s="94"/>
      <c r="V694" s="90"/>
      <c r="W694" s="89">
        <v>124</v>
      </c>
      <c r="X694" s="92"/>
      <c r="Y694" s="182"/>
      <c r="Z694" s="184"/>
      <c r="AA694" s="306"/>
      <c r="AB694" s="442">
        <v>14</v>
      </c>
      <c r="AC694" s="349"/>
      <c r="AD694" s="349"/>
      <c r="AE694" s="349"/>
      <c r="AF694" s="349"/>
      <c r="AG694" s="349"/>
      <c r="AH694" s="349"/>
      <c r="AI694" s="306"/>
      <c r="AJ694" s="90">
        <v>8</v>
      </c>
      <c r="AK694" s="182"/>
      <c r="AL694" s="184"/>
      <c r="AM694" s="349"/>
      <c r="AN694" s="349"/>
      <c r="AO694" s="306"/>
      <c r="AP694" s="350">
        <v>6</v>
      </c>
      <c r="AQ694" s="490"/>
      <c r="AR694" s="95"/>
      <c r="AS694" s="95"/>
      <c r="AT694" s="95"/>
      <c r="AU694" s="95"/>
      <c r="AV694" s="95"/>
      <c r="AW694" s="95"/>
      <c r="AX694" s="95"/>
      <c r="AY694" s="95"/>
      <c r="AZ694" s="95"/>
      <c r="BA694" s="95"/>
      <c r="BB694" s="95"/>
      <c r="BC694" s="95"/>
      <c r="BD694" s="95"/>
      <c r="BE694" s="95"/>
      <c r="BF694" s="95"/>
      <c r="BG694" s="95"/>
      <c r="BH694" s="95"/>
      <c r="BI694" s="95"/>
      <c r="BJ694" s="95"/>
      <c r="BK694" s="95"/>
      <c r="BL694" s="95"/>
      <c r="BM694" s="95"/>
      <c r="BN694" s="95"/>
      <c r="BO694" s="95"/>
      <c r="BP694" s="95"/>
      <c r="BQ694" s="95"/>
      <c r="BR694" s="95"/>
      <c r="BS694" s="95"/>
      <c r="BT694" s="95"/>
      <c r="BU694" s="95"/>
      <c r="BV694" s="95"/>
      <c r="BW694" s="95"/>
      <c r="BX694" s="95"/>
      <c r="BY694" s="95"/>
      <c r="BZ694" s="95"/>
      <c r="CA694" s="95"/>
      <c r="CB694" s="95"/>
      <c r="CC694" s="95"/>
      <c r="CD694" s="95"/>
      <c r="CE694" s="95"/>
      <c r="CF694" s="95"/>
      <c r="CG694" s="95"/>
      <c r="CH694" s="95"/>
      <c r="CI694" s="95"/>
      <c r="CJ694" s="95"/>
      <c r="CK694" s="95"/>
      <c r="CL694" s="95"/>
      <c r="CM694" s="95"/>
      <c r="CN694" s="95"/>
      <c r="CO694" s="95"/>
      <c r="CP694" s="95"/>
      <c r="CQ694" s="95"/>
      <c r="CR694" s="95"/>
      <c r="CS694" s="95"/>
      <c r="CT694" s="95"/>
      <c r="CU694" s="95"/>
      <c r="CV694" s="95"/>
      <c r="CW694" s="95"/>
      <c r="CX694" s="95"/>
      <c r="CY694" s="95"/>
      <c r="CZ694" s="95"/>
      <c r="DA694" s="95"/>
      <c r="DB694" s="95"/>
      <c r="DC694" s="95"/>
      <c r="DD694" s="95"/>
      <c r="DE694" s="95"/>
      <c r="DF694" s="95"/>
      <c r="DG694" s="95"/>
      <c r="DH694" s="95"/>
      <c r="DI694" s="95"/>
      <c r="DJ694" s="95"/>
      <c r="DK694" s="95"/>
      <c r="DL694" s="95"/>
      <c r="DM694" s="95"/>
      <c r="DN694" s="95"/>
      <c r="DO694" s="95"/>
      <c r="DP694" s="95"/>
      <c r="DQ694" s="95"/>
      <c r="DR694" s="95"/>
      <c r="DS694" s="95"/>
      <c r="DT694" s="95"/>
      <c r="DU694" s="95"/>
      <c r="DV694" s="95"/>
      <c r="DW694" s="95"/>
      <c r="DX694" s="95"/>
      <c r="DY694" s="95"/>
      <c r="DZ694" s="95"/>
      <c r="EA694" s="95"/>
      <c r="EB694" s="95"/>
      <c r="EC694" s="95"/>
      <c r="ED694" s="95"/>
      <c r="EE694" s="95"/>
      <c r="EF694" s="95"/>
      <c r="EG694" s="95"/>
      <c r="EH694" s="95"/>
      <c r="EI694" s="95"/>
      <c r="EJ694" s="95"/>
      <c r="EK694" s="95"/>
      <c r="EL694" s="95"/>
      <c r="EM694" s="95"/>
      <c r="EN694" s="95"/>
      <c r="EO694" s="95"/>
      <c r="EP694" s="95"/>
      <c r="EQ694" s="95"/>
      <c r="ER694" s="95"/>
      <c r="ES694" s="95"/>
      <c r="ET694" s="95"/>
      <c r="EU694" s="95"/>
      <c r="EV694" s="95"/>
      <c r="EW694" s="95"/>
      <c r="EX694" s="95"/>
      <c r="EY694" s="95"/>
      <c r="EZ694" s="95"/>
      <c r="FA694" s="95"/>
      <c r="FB694" s="95"/>
      <c r="FC694" s="95"/>
      <c r="FD694" s="95"/>
      <c r="FE694" s="95"/>
      <c r="FF694" s="95"/>
      <c r="FG694" s="95"/>
      <c r="FH694" s="95"/>
      <c r="FI694" s="95"/>
      <c r="FJ694" s="95"/>
      <c r="FK694" s="95"/>
      <c r="FL694" s="95"/>
      <c r="FM694" s="95"/>
      <c r="FN694" s="95"/>
      <c r="FO694" s="95"/>
      <c r="FP694" s="95"/>
      <c r="FQ694" s="95"/>
      <c r="FR694" s="95"/>
      <c r="FS694" s="95"/>
      <c r="FT694" s="95"/>
      <c r="FU694" s="95"/>
      <c r="FV694" s="95"/>
      <c r="FW694" s="95"/>
      <c r="FX694" s="95"/>
      <c r="FY694" s="95"/>
      <c r="FZ694" s="95"/>
      <c r="GA694" s="95"/>
      <c r="GB694" s="95"/>
      <c r="GC694" s="95"/>
      <c r="GD694" s="95"/>
      <c r="GE694" s="95"/>
      <c r="GF694" s="95"/>
      <c r="GG694" s="95"/>
      <c r="GH694" s="95"/>
      <c r="GI694" s="95"/>
      <c r="GJ694" s="95"/>
      <c r="GK694" s="95"/>
      <c r="GL694" s="95"/>
      <c r="GM694" s="95"/>
      <c r="GN694" s="95"/>
      <c r="GO694" s="95"/>
      <c r="GP694" s="95"/>
      <c r="GQ694" s="95"/>
      <c r="GR694" s="95"/>
      <c r="GS694" s="95"/>
      <c r="GT694" s="95"/>
      <c r="GU694" s="95"/>
      <c r="GV694" s="95"/>
      <c r="GW694" s="95"/>
      <c r="GX694" s="95"/>
      <c r="GY694" s="95"/>
      <c r="GZ694" s="95"/>
      <c r="HA694" s="95"/>
      <c r="HB694" s="95"/>
      <c r="HC694" s="95"/>
      <c r="HD694" s="95"/>
      <c r="HE694" s="95"/>
      <c r="HF694" s="95"/>
      <c r="HG694" s="95"/>
      <c r="HH694" s="95"/>
      <c r="HI694" s="95"/>
      <c r="HJ694" s="95"/>
      <c r="HK694" s="95"/>
      <c r="HL694" s="95"/>
      <c r="HM694" s="95"/>
      <c r="HN694" s="95"/>
      <c r="HO694" s="95"/>
      <c r="HP694" s="95"/>
      <c r="HQ694" s="95"/>
      <c r="HR694" s="95"/>
      <c r="HS694" s="95"/>
      <c r="HT694" s="95"/>
      <c r="HU694" s="95"/>
      <c r="HV694" s="95"/>
      <c r="HW694" s="95"/>
      <c r="HX694" s="95"/>
      <c r="HY694" s="95"/>
      <c r="HZ694" s="95"/>
    </row>
    <row r="695" spans="1:234" s="95" customFormat="1" ht="10.5" customHeight="1">
      <c r="A695" s="463" t="s">
        <v>60</v>
      </c>
      <c r="B695" s="465">
        <f>B693+1</f>
        <v>38959</v>
      </c>
      <c r="C695" s="293">
        <f>SUM(D695:J696)</f>
        <v>0</v>
      </c>
      <c r="D695" s="284"/>
      <c r="E695" s="80"/>
      <c r="F695" s="80"/>
      <c r="G695" s="80"/>
      <c r="H695" s="80"/>
      <c r="I695" s="80"/>
      <c r="J695" s="81"/>
      <c r="K695" s="28"/>
      <c r="L695" s="30"/>
      <c r="M695" s="82"/>
      <c r="N695" s="83"/>
      <c r="O695" s="211"/>
      <c r="P695" s="221"/>
      <c r="Q695" s="318">
        <f>SUM(R695:R696,T695:T696)+SUM(S695:S696)*1.5+SUM(U695:U696)/3+SUM(V695:V696)*0.6</f>
        <v>0</v>
      </c>
      <c r="R695" s="70"/>
      <c r="S695" s="70"/>
      <c r="T695" s="29"/>
      <c r="U695" s="29"/>
      <c r="V695" s="30"/>
      <c r="W695" s="28"/>
      <c r="X695" s="83"/>
      <c r="Y695" s="140"/>
      <c r="Z695" s="185"/>
      <c r="AA695" s="34"/>
      <c r="AB695" s="32"/>
      <c r="AC695" s="33"/>
      <c r="AD695" s="33"/>
      <c r="AE695" s="33"/>
      <c r="AF695" s="33"/>
      <c r="AG695" s="33"/>
      <c r="AH695" s="33"/>
      <c r="AI695" s="34"/>
      <c r="AJ695" s="30"/>
      <c r="AK695" s="180" t="s">
        <v>99</v>
      </c>
      <c r="AL695" s="185"/>
      <c r="AM695" s="33"/>
      <c r="AN695" s="33"/>
      <c r="AO695" s="34"/>
      <c r="AP695" s="352"/>
      <c r="AQ695" s="491"/>
      <c r="AR695" s="59"/>
      <c r="AS695" s="59"/>
      <c r="AT695" s="59"/>
      <c r="AU695" s="59"/>
      <c r="AV695" s="59"/>
      <c r="AW695" s="59"/>
      <c r="AX695" s="59"/>
      <c r="AY695" s="59"/>
      <c r="AZ695" s="59"/>
      <c r="BA695" s="59"/>
      <c r="BB695" s="59"/>
      <c r="BC695" s="59"/>
      <c r="BD695" s="59"/>
      <c r="BE695" s="59"/>
      <c r="BF695" s="59"/>
      <c r="BG695" s="59"/>
      <c r="BH695" s="59"/>
      <c r="BI695" s="59"/>
      <c r="BJ695" s="59"/>
      <c r="BK695" s="59"/>
      <c r="BL695" s="59"/>
      <c r="BM695" s="59"/>
      <c r="BN695" s="59"/>
      <c r="BO695" s="59"/>
      <c r="BP695" s="59"/>
      <c r="BQ695" s="59"/>
      <c r="BR695" s="59"/>
      <c r="BS695" s="59"/>
      <c r="BT695" s="59"/>
      <c r="BU695" s="59"/>
      <c r="BV695" s="59"/>
      <c r="BW695" s="59"/>
      <c r="BX695" s="59"/>
      <c r="BY695" s="59"/>
      <c r="BZ695" s="59"/>
      <c r="CA695" s="59"/>
      <c r="CB695" s="59"/>
      <c r="CC695" s="59"/>
      <c r="CD695" s="59"/>
      <c r="CE695" s="59"/>
      <c r="CF695" s="59"/>
      <c r="CG695" s="59"/>
      <c r="CH695" s="59"/>
      <c r="CI695" s="59"/>
      <c r="CJ695" s="59"/>
      <c r="CK695" s="59"/>
      <c r="CL695" s="59"/>
      <c r="CM695" s="59"/>
      <c r="CN695" s="59"/>
      <c r="CO695" s="59"/>
      <c r="CP695" s="59"/>
      <c r="CQ695" s="59"/>
      <c r="CR695" s="59"/>
      <c r="CS695" s="59"/>
      <c r="CT695" s="59"/>
      <c r="CU695" s="59"/>
      <c r="CV695" s="59"/>
      <c r="CW695" s="59"/>
      <c r="CX695" s="59"/>
      <c r="CY695" s="59"/>
      <c r="CZ695" s="59"/>
      <c r="DA695" s="59"/>
      <c r="DB695" s="59"/>
      <c r="DC695" s="59"/>
      <c r="DD695" s="59"/>
      <c r="DE695" s="59"/>
      <c r="DF695" s="59"/>
      <c r="DG695" s="59"/>
      <c r="DH695" s="59"/>
      <c r="DI695" s="59"/>
      <c r="DJ695" s="59"/>
      <c r="DK695" s="59"/>
      <c r="DL695" s="59"/>
      <c r="DM695" s="59"/>
      <c r="DN695" s="59"/>
      <c r="DO695" s="59"/>
      <c r="DP695" s="59"/>
      <c r="DQ695" s="59"/>
      <c r="DR695" s="59"/>
      <c r="DS695" s="59"/>
      <c r="DT695" s="59"/>
      <c r="DU695" s="59"/>
      <c r="DV695" s="59"/>
      <c r="DW695" s="59"/>
      <c r="DX695" s="59"/>
      <c r="DY695" s="59"/>
      <c r="DZ695" s="59"/>
      <c r="EA695" s="59"/>
      <c r="EB695" s="59"/>
      <c r="EC695" s="59"/>
      <c r="ED695" s="59"/>
      <c r="EE695" s="59"/>
      <c r="EF695" s="59"/>
      <c r="EG695" s="59"/>
      <c r="EH695" s="59"/>
      <c r="EI695" s="59"/>
      <c r="EJ695" s="59"/>
      <c r="EK695" s="59"/>
      <c r="EL695" s="59"/>
      <c r="EM695" s="59"/>
      <c r="EN695" s="59"/>
      <c r="EO695" s="59"/>
      <c r="EP695" s="59"/>
      <c r="EQ695" s="59"/>
      <c r="ER695" s="59"/>
      <c r="ES695" s="59"/>
      <c r="ET695" s="59"/>
      <c r="EU695" s="59"/>
      <c r="EV695" s="59"/>
      <c r="EW695" s="59"/>
      <c r="EX695" s="59"/>
      <c r="EY695" s="59"/>
      <c r="EZ695" s="59"/>
      <c r="FA695" s="59"/>
      <c r="FB695" s="59"/>
      <c r="FC695" s="59"/>
      <c r="FD695" s="59"/>
      <c r="FE695" s="59"/>
      <c r="FF695" s="59"/>
      <c r="FG695" s="59"/>
      <c r="FH695" s="59"/>
      <c r="FI695" s="59"/>
      <c r="FJ695" s="59"/>
      <c r="FK695" s="59"/>
      <c r="FL695" s="59"/>
      <c r="FM695" s="59"/>
      <c r="FN695" s="59"/>
      <c r="FO695" s="59"/>
      <c r="FP695" s="59"/>
      <c r="FQ695" s="59"/>
      <c r="FR695" s="59"/>
      <c r="FS695" s="59"/>
      <c r="FT695" s="59"/>
      <c r="FU695" s="59"/>
      <c r="FV695" s="59"/>
      <c r="FW695" s="59"/>
      <c r="FX695" s="59"/>
      <c r="FY695" s="59"/>
      <c r="FZ695" s="59"/>
      <c r="GA695" s="59"/>
      <c r="GB695" s="59"/>
      <c r="GC695" s="59"/>
      <c r="GD695" s="59"/>
      <c r="GE695" s="59"/>
      <c r="GF695" s="59"/>
      <c r="GG695" s="59"/>
      <c r="GH695" s="59"/>
      <c r="GI695" s="59"/>
      <c r="GJ695" s="59"/>
      <c r="GK695" s="59"/>
      <c r="GL695" s="59"/>
      <c r="GM695" s="59"/>
      <c r="GN695" s="59"/>
      <c r="GO695" s="59"/>
      <c r="GP695" s="59"/>
      <c r="GQ695" s="59"/>
      <c r="GR695" s="59"/>
      <c r="GS695" s="59"/>
      <c r="GT695" s="59"/>
      <c r="GU695" s="59"/>
      <c r="GV695" s="59"/>
      <c r="GW695" s="59"/>
      <c r="GX695" s="59"/>
      <c r="GY695" s="59"/>
      <c r="GZ695" s="59"/>
      <c r="HA695" s="59"/>
      <c r="HB695" s="59"/>
      <c r="HC695" s="59"/>
      <c r="HD695" s="59"/>
      <c r="HE695" s="59"/>
      <c r="HF695" s="59"/>
      <c r="HG695" s="59"/>
      <c r="HH695" s="59"/>
      <c r="HI695" s="59"/>
      <c r="HJ695" s="59"/>
      <c r="HK695" s="59"/>
      <c r="HL695" s="59"/>
      <c r="HM695" s="59"/>
      <c r="HN695" s="59"/>
      <c r="HO695" s="59"/>
      <c r="HP695" s="59"/>
      <c r="HQ695" s="59"/>
      <c r="HR695" s="59"/>
      <c r="HS695" s="59"/>
      <c r="HT695" s="59"/>
      <c r="HU695" s="59"/>
      <c r="HV695" s="59"/>
      <c r="HW695" s="59"/>
      <c r="HX695" s="59"/>
      <c r="HY695" s="59"/>
      <c r="HZ695" s="59"/>
    </row>
    <row r="696" spans="1:234" ht="10.5" customHeight="1">
      <c r="A696" s="467"/>
      <c r="B696" s="468"/>
      <c r="C696" s="294"/>
      <c r="D696" s="283"/>
      <c r="E696" s="87"/>
      <c r="F696" s="87"/>
      <c r="G696" s="87"/>
      <c r="H696" s="87"/>
      <c r="I696" s="87"/>
      <c r="J696" s="88"/>
      <c r="K696" s="89"/>
      <c r="L696" s="90"/>
      <c r="M696" s="91"/>
      <c r="N696" s="92"/>
      <c r="O696" s="212"/>
      <c r="P696" s="222"/>
      <c r="Q696" s="319"/>
      <c r="R696" s="93"/>
      <c r="S696" s="93"/>
      <c r="T696" s="94"/>
      <c r="U696" s="94"/>
      <c r="V696" s="90"/>
      <c r="W696" s="89"/>
      <c r="X696" s="92"/>
      <c r="Y696" s="182"/>
      <c r="Z696" s="184"/>
      <c r="AA696" s="306"/>
      <c r="AB696" s="442"/>
      <c r="AC696" s="349"/>
      <c r="AD696" s="349"/>
      <c r="AE696" s="349"/>
      <c r="AF696" s="349"/>
      <c r="AG696" s="349"/>
      <c r="AH696" s="349"/>
      <c r="AI696" s="306"/>
      <c r="AJ696" s="90">
        <v>7</v>
      </c>
      <c r="AK696" s="182"/>
      <c r="AL696" s="184"/>
      <c r="AM696" s="349"/>
      <c r="AN696" s="349"/>
      <c r="AO696" s="306"/>
      <c r="AP696" s="350"/>
      <c r="AQ696" s="490"/>
      <c r="AR696" s="95"/>
      <c r="AS696" s="95"/>
      <c r="AT696" s="95"/>
      <c r="AU696" s="95"/>
      <c r="AV696" s="95"/>
      <c r="AW696" s="95"/>
      <c r="AX696" s="95"/>
      <c r="AY696" s="95"/>
      <c r="AZ696" s="95"/>
      <c r="BA696" s="95"/>
      <c r="BB696" s="95"/>
      <c r="BC696" s="95"/>
      <c r="BD696" s="95"/>
      <c r="BE696" s="95"/>
      <c r="BF696" s="95"/>
      <c r="BG696" s="95"/>
      <c r="BH696" s="95"/>
      <c r="BI696" s="95"/>
      <c r="BJ696" s="95"/>
      <c r="BK696" s="95"/>
      <c r="BL696" s="95"/>
      <c r="BM696" s="95"/>
      <c r="BN696" s="95"/>
      <c r="BO696" s="95"/>
      <c r="BP696" s="95"/>
      <c r="BQ696" s="95"/>
      <c r="BR696" s="95"/>
      <c r="BS696" s="95"/>
      <c r="BT696" s="95"/>
      <c r="BU696" s="95"/>
      <c r="BV696" s="95"/>
      <c r="BW696" s="95"/>
      <c r="BX696" s="95"/>
      <c r="BY696" s="95"/>
      <c r="BZ696" s="95"/>
      <c r="CA696" s="95"/>
      <c r="CB696" s="95"/>
      <c r="CC696" s="95"/>
      <c r="CD696" s="95"/>
      <c r="CE696" s="95"/>
      <c r="CF696" s="95"/>
      <c r="CG696" s="95"/>
      <c r="CH696" s="95"/>
      <c r="CI696" s="95"/>
      <c r="CJ696" s="95"/>
      <c r="CK696" s="95"/>
      <c r="CL696" s="95"/>
      <c r="CM696" s="95"/>
      <c r="CN696" s="95"/>
      <c r="CO696" s="95"/>
      <c r="CP696" s="95"/>
      <c r="CQ696" s="95"/>
      <c r="CR696" s="95"/>
      <c r="CS696" s="95"/>
      <c r="CT696" s="95"/>
      <c r="CU696" s="95"/>
      <c r="CV696" s="95"/>
      <c r="CW696" s="95"/>
      <c r="CX696" s="95"/>
      <c r="CY696" s="95"/>
      <c r="CZ696" s="95"/>
      <c r="DA696" s="95"/>
      <c r="DB696" s="95"/>
      <c r="DC696" s="95"/>
      <c r="DD696" s="95"/>
      <c r="DE696" s="95"/>
      <c r="DF696" s="95"/>
      <c r="DG696" s="95"/>
      <c r="DH696" s="95"/>
      <c r="DI696" s="95"/>
      <c r="DJ696" s="95"/>
      <c r="DK696" s="95"/>
      <c r="DL696" s="95"/>
      <c r="DM696" s="95"/>
      <c r="DN696" s="95"/>
      <c r="DO696" s="95"/>
      <c r="DP696" s="95"/>
      <c r="DQ696" s="95"/>
      <c r="DR696" s="95"/>
      <c r="DS696" s="95"/>
      <c r="DT696" s="95"/>
      <c r="DU696" s="95"/>
      <c r="DV696" s="95"/>
      <c r="DW696" s="95"/>
      <c r="DX696" s="95"/>
      <c r="DY696" s="95"/>
      <c r="DZ696" s="95"/>
      <c r="EA696" s="95"/>
      <c r="EB696" s="95"/>
      <c r="EC696" s="95"/>
      <c r="ED696" s="95"/>
      <c r="EE696" s="95"/>
      <c r="EF696" s="95"/>
      <c r="EG696" s="95"/>
      <c r="EH696" s="95"/>
      <c r="EI696" s="95"/>
      <c r="EJ696" s="95"/>
      <c r="EK696" s="95"/>
      <c r="EL696" s="95"/>
      <c r="EM696" s="95"/>
      <c r="EN696" s="95"/>
      <c r="EO696" s="95"/>
      <c r="EP696" s="95"/>
      <c r="EQ696" s="95"/>
      <c r="ER696" s="95"/>
      <c r="ES696" s="95"/>
      <c r="ET696" s="95"/>
      <c r="EU696" s="95"/>
      <c r="EV696" s="95"/>
      <c r="EW696" s="95"/>
      <c r="EX696" s="95"/>
      <c r="EY696" s="95"/>
      <c r="EZ696" s="95"/>
      <c r="FA696" s="95"/>
      <c r="FB696" s="95"/>
      <c r="FC696" s="95"/>
      <c r="FD696" s="95"/>
      <c r="FE696" s="95"/>
      <c r="FF696" s="95"/>
      <c r="FG696" s="95"/>
      <c r="FH696" s="95"/>
      <c r="FI696" s="95"/>
      <c r="FJ696" s="95"/>
      <c r="FK696" s="95"/>
      <c r="FL696" s="95"/>
      <c r="FM696" s="95"/>
      <c r="FN696" s="95"/>
      <c r="FO696" s="95"/>
      <c r="FP696" s="95"/>
      <c r="FQ696" s="95"/>
      <c r="FR696" s="95"/>
      <c r="FS696" s="95"/>
      <c r="FT696" s="95"/>
      <c r="FU696" s="95"/>
      <c r="FV696" s="95"/>
      <c r="FW696" s="95"/>
      <c r="FX696" s="95"/>
      <c r="FY696" s="95"/>
      <c r="FZ696" s="95"/>
      <c r="GA696" s="95"/>
      <c r="GB696" s="95"/>
      <c r="GC696" s="95"/>
      <c r="GD696" s="95"/>
      <c r="GE696" s="95"/>
      <c r="GF696" s="95"/>
      <c r="GG696" s="95"/>
      <c r="GH696" s="95"/>
      <c r="GI696" s="95"/>
      <c r="GJ696" s="95"/>
      <c r="GK696" s="95"/>
      <c r="GL696" s="95"/>
      <c r="GM696" s="95"/>
      <c r="GN696" s="95"/>
      <c r="GO696" s="95"/>
      <c r="GP696" s="95"/>
      <c r="GQ696" s="95"/>
      <c r="GR696" s="95"/>
      <c r="GS696" s="95"/>
      <c r="GT696" s="95"/>
      <c r="GU696" s="95"/>
      <c r="GV696" s="95"/>
      <c r="GW696" s="95"/>
      <c r="GX696" s="95"/>
      <c r="GY696" s="95"/>
      <c r="GZ696" s="95"/>
      <c r="HA696" s="95"/>
      <c r="HB696" s="95"/>
      <c r="HC696" s="95"/>
      <c r="HD696" s="95"/>
      <c r="HE696" s="95"/>
      <c r="HF696" s="95"/>
      <c r="HG696" s="95"/>
      <c r="HH696" s="95"/>
      <c r="HI696" s="95"/>
      <c r="HJ696" s="95"/>
      <c r="HK696" s="95"/>
      <c r="HL696" s="95"/>
      <c r="HM696" s="95"/>
      <c r="HN696" s="95"/>
      <c r="HO696" s="95"/>
      <c r="HP696" s="95"/>
      <c r="HQ696" s="95"/>
      <c r="HR696" s="95"/>
      <c r="HS696" s="95"/>
      <c r="HT696" s="95"/>
      <c r="HU696" s="95"/>
      <c r="HV696" s="95"/>
      <c r="HW696" s="95"/>
      <c r="HX696" s="95"/>
      <c r="HY696" s="95"/>
      <c r="HZ696" s="95"/>
    </row>
    <row r="697" spans="1:234" s="95" customFormat="1" ht="10.5" customHeight="1">
      <c r="A697" s="463" t="s">
        <v>61</v>
      </c>
      <c r="B697" s="465">
        <f>B695+1</f>
        <v>38960</v>
      </c>
      <c r="C697" s="293">
        <f>SUM(D697:J698)</f>
        <v>0</v>
      </c>
      <c r="D697" s="285"/>
      <c r="E697" s="96"/>
      <c r="F697" s="80"/>
      <c r="G697" s="80"/>
      <c r="H697" s="80"/>
      <c r="I697" s="96"/>
      <c r="J697" s="81"/>
      <c r="K697" s="28"/>
      <c r="L697" s="99"/>
      <c r="M697" s="82"/>
      <c r="N697" s="83"/>
      <c r="O697" s="213"/>
      <c r="P697" s="221"/>
      <c r="Q697" s="318">
        <f>SUM(R697:R698,T697:T698)+SUM(S697:S698)*1.5+SUM(U697:U698)/3+SUM(V697:V698)*0.6</f>
        <v>0</v>
      </c>
      <c r="R697" s="70"/>
      <c r="S697" s="70"/>
      <c r="T697" s="29"/>
      <c r="U697" s="29"/>
      <c r="V697" s="30"/>
      <c r="W697" s="28"/>
      <c r="X697" s="83"/>
      <c r="Y697" s="140"/>
      <c r="Z697" s="185"/>
      <c r="AA697" s="34"/>
      <c r="AB697" s="32"/>
      <c r="AC697" s="33"/>
      <c r="AD697" s="33"/>
      <c r="AE697" s="33"/>
      <c r="AF697" s="33"/>
      <c r="AG697" s="33"/>
      <c r="AH697" s="33"/>
      <c r="AI697" s="34"/>
      <c r="AJ697" s="30"/>
      <c r="AK697" s="180">
        <v>60</v>
      </c>
      <c r="AL697" s="185">
        <v>96</v>
      </c>
      <c r="AM697" s="33">
        <v>89</v>
      </c>
      <c r="AN697" s="33">
        <v>87</v>
      </c>
      <c r="AO697" s="34">
        <f>AN697-AK697</f>
        <v>27</v>
      </c>
      <c r="AP697" s="352"/>
      <c r="AQ697" s="491" t="s">
        <v>624</v>
      </c>
      <c r="AR697" s="59"/>
      <c r="AS697" s="59"/>
      <c r="AT697" s="59"/>
      <c r="AU697" s="59"/>
      <c r="AV697" s="59"/>
      <c r="AW697" s="59"/>
      <c r="AX697" s="59"/>
      <c r="AY697" s="59"/>
      <c r="AZ697" s="59"/>
      <c r="BA697" s="59"/>
      <c r="BB697" s="59"/>
      <c r="BC697" s="59"/>
      <c r="BD697" s="59"/>
      <c r="BE697" s="59"/>
      <c r="BF697" s="59"/>
      <c r="BG697" s="59"/>
      <c r="BH697" s="59"/>
      <c r="BI697" s="59"/>
      <c r="BJ697" s="59"/>
      <c r="BK697" s="59"/>
      <c r="BL697" s="59"/>
      <c r="BM697" s="59"/>
      <c r="BN697" s="59"/>
      <c r="BO697" s="59"/>
      <c r="BP697" s="59"/>
      <c r="BQ697" s="59"/>
      <c r="BR697" s="59"/>
      <c r="BS697" s="59"/>
      <c r="BT697" s="59"/>
      <c r="BU697" s="59"/>
      <c r="BV697" s="59"/>
      <c r="BW697" s="59"/>
      <c r="BX697" s="59"/>
      <c r="BY697" s="59"/>
      <c r="BZ697" s="59"/>
      <c r="CA697" s="59"/>
      <c r="CB697" s="59"/>
      <c r="CC697" s="59"/>
      <c r="CD697" s="59"/>
      <c r="CE697" s="59"/>
      <c r="CF697" s="59"/>
      <c r="CG697" s="59"/>
      <c r="CH697" s="59"/>
      <c r="CI697" s="59"/>
      <c r="CJ697" s="59"/>
      <c r="CK697" s="59"/>
      <c r="CL697" s="59"/>
      <c r="CM697" s="59"/>
      <c r="CN697" s="59"/>
      <c r="CO697" s="59"/>
      <c r="CP697" s="59"/>
      <c r="CQ697" s="59"/>
      <c r="CR697" s="59"/>
      <c r="CS697" s="59"/>
      <c r="CT697" s="59"/>
      <c r="CU697" s="59"/>
      <c r="CV697" s="59"/>
      <c r="CW697" s="59"/>
      <c r="CX697" s="59"/>
      <c r="CY697" s="59"/>
      <c r="CZ697" s="59"/>
      <c r="DA697" s="59"/>
      <c r="DB697" s="59"/>
      <c r="DC697" s="59"/>
      <c r="DD697" s="59"/>
      <c r="DE697" s="59"/>
      <c r="DF697" s="59"/>
      <c r="DG697" s="59"/>
      <c r="DH697" s="59"/>
      <c r="DI697" s="59"/>
      <c r="DJ697" s="59"/>
      <c r="DK697" s="59"/>
      <c r="DL697" s="59"/>
      <c r="DM697" s="59"/>
      <c r="DN697" s="59"/>
      <c r="DO697" s="59"/>
      <c r="DP697" s="59"/>
      <c r="DQ697" s="59"/>
      <c r="DR697" s="59"/>
      <c r="DS697" s="59"/>
      <c r="DT697" s="59"/>
      <c r="DU697" s="59"/>
      <c r="DV697" s="59"/>
      <c r="DW697" s="59"/>
      <c r="DX697" s="59"/>
      <c r="DY697" s="59"/>
      <c r="DZ697" s="59"/>
      <c r="EA697" s="59"/>
      <c r="EB697" s="59"/>
      <c r="EC697" s="59"/>
      <c r="ED697" s="59"/>
      <c r="EE697" s="59"/>
      <c r="EF697" s="59"/>
      <c r="EG697" s="59"/>
      <c r="EH697" s="59"/>
      <c r="EI697" s="59"/>
      <c r="EJ697" s="59"/>
      <c r="EK697" s="59"/>
      <c r="EL697" s="59"/>
      <c r="EM697" s="59"/>
      <c r="EN697" s="59"/>
      <c r="EO697" s="59"/>
      <c r="EP697" s="59"/>
      <c r="EQ697" s="59"/>
      <c r="ER697" s="59"/>
      <c r="ES697" s="59"/>
      <c r="ET697" s="59"/>
      <c r="EU697" s="59"/>
      <c r="EV697" s="59"/>
      <c r="EW697" s="59"/>
      <c r="EX697" s="59"/>
      <c r="EY697" s="59"/>
      <c r="EZ697" s="59"/>
      <c r="FA697" s="59"/>
      <c r="FB697" s="59"/>
      <c r="FC697" s="59"/>
      <c r="FD697" s="59"/>
      <c r="FE697" s="59"/>
      <c r="FF697" s="59"/>
      <c r="FG697" s="59"/>
      <c r="FH697" s="59"/>
      <c r="FI697" s="59"/>
      <c r="FJ697" s="59"/>
      <c r="FK697" s="59"/>
      <c r="FL697" s="59"/>
      <c r="FM697" s="59"/>
      <c r="FN697" s="59"/>
      <c r="FO697" s="59"/>
      <c r="FP697" s="59"/>
      <c r="FQ697" s="59"/>
      <c r="FR697" s="59"/>
      <c r="FS697" s="59"/>
      <c r="FT697" s="59"/>
      <c r="FU697" s="59"/>
      <c r="FV697" s="59"/>
      <c r="FW697" s="59"/>
      <c r="FX697" s="59"/>
      <c r="FY697" s="59"/>
      <c r="FZ697" s="59"/>
      <c r="GA697" s="59"/>
      <c r="GB697" s="59"/>
      <c r="GC697" s="59"/>
      <c r="GD697" s="59"/>
      <c r="GE697" s="59"/>
      <c r="GF697" s="59"/>
      <c r="GG697" s="59"/>
      <c r="GH697" s="59"/>
      <c r="GI697" s="59"/>
      <c r="GJ697" s="59"/>
      <c r="GK697" s="59"/>
      <c r="GL697" s="59"/>
      <c r="GM697" s="59"/>
      <c r="GN697" s="59"/>
      <c r="GO697" s="59"/>
      <c r="GP697" s="59"/>
      <c r="GQ697" s="59"/>
      <c r="GR697" s="59"/>
      <c r="GS697" s="59"/>
      <c r="GT697" s="59"/>
      <c r="GU697" s="59"/>
      <c r="GV697" s="59"/>
      <c r="GW697" s="59"/>
      <c r="GX697" s="59"/>
      <c r="GY697" s="59"/>
      <c r="GZ697" s="59"/>
      <c r="HA697" s="59"/>
      <c r="HB697" s="59"/>
      <c r="HC697" s="59"/>
      <c r="HD697" s="59"/>
      <c r="HE697" s="59"/>
      <c r="HF697" s="59"/>
      <c r="HG697" s="59"/>
      <c r="HH697" s="59"/>
      <c r="HI697" s="59"/>
      <c r="HJ697" s="59"/>
      <c r="HK697" s="59"/>
      <c r="HL697" s="59"/>
      <c r="HM697" s="59"/>
      <c r="HN697" s="59"/>
      <c r="HO697" s="59"/>
      <c r="HP697" s="59"/>
      <c r="HQ697" s="59"/>
      <c r="HR697" s="59"/>
      <c r="HS697" s="59"/>
      <c r="HT697" s="59"/>
      <c r="HU697" s="59"/>
      <c r="HV697" s="59"/>
      <c r="HW697" s="59"/>
      <c r="HX697" s="59"/>
      <c r="HY697" s="59"/>
      <c r="HZ697" s="59"/>
    </row>
    <row r="698" spans="1:234" ht="10.5" customHeight="1">
      <c r="A698" s="467"/>
      <c r="B698" s="468"/>
      <c r="C698" s="294"/>
      <c r="D698" s="286"/>
      <c r="E698" s="97"/>
      <c r="F698" s="87"/>
      <c r="G698" s="87"/>
      <c r="H698" s="87"/>
      <c r="I698" s="97"/>
      <c r="J698" s="88"/>
      <c r="K698" s="89"/>
      <c r="L698" s="101"/>
      <c r="M698" s="91"/>
      <c r="N698" s="92"/>
      <c r="O698" s="212"/>
      <c r="P698" s="222"/>
      <c r="Q698" s="319"/>
      <c r="R698" s="93"/>
      <c r="S698" s="93"/>
      <c r="T698" s="94"/>
      <c r="U698" s="94"/>
      <c r="V698" s="90"/>
      <c r="W698" s="89"/>
      <c r="X698" s="92"/>
      <c r="Y698" s="182"/>
      <c r="Z698" s="184"/>
      <c r="AA698" s="306"/>
      <c r="AB698" s="442"/>
      <c r="AC698" s="349"/>
      <c r="AD698" s="349"/>
      <c r="AE698" s="349"/>
      <c r="AF698" s="349"/>
      <c r="AG698" s="349"/>
      <c r="AH698" s="349"/>
      <c r="AI698" s="306"/>
      <c r="AJ698" s="90">
        <v>8</v>
      </c>
      <c r="AK698" s="182"/>
      <c r="AL698" s="184"/>
      <c r="AM698" s="349"/>
      <c r="AN698" s="349"/>
      <c r="AO698" s="306"/>
      <c r="AP698" s="350"/>
      <c r="AQ698" s="490"/>
      <c r="AR698" s="95"/>
      <c r="AS698" s="95"/>
      <c r="AT698" s="95"/>
      <c r="AU698" s="95"/>
      <c r="AV698" s="95"/>
      <c r="AW698" s="95"/>
      <c r="AX698" s="95"/>
      <c r="AY698" s="95"/>
      <c r="AZ698" s="95"/>
      <c r="BA698" s="95"/>
      <c r="BB698" s="95"/>
      <c r="BC698" s="95"/>
      <c r="BD698" s="95"/>
      <c r="BE698" s="95"/>
      <c r="BF698" s="95"/>
      <c r="BG698" s="95"/>
      <c r="BH698" s="95"/>
      <c r="BI698" s="95"/>
      <c r="BJ698" s="95"/>
      <c r="BK698" s="95"/>
      <c r="BL698" s="95"/>
      <c r="BM698" s="95"/>
      <c r="BN698" s="95"/>
      <c r="BO698" s="95"/>
      <c r="BP698" s="95"/>
      <c r="BQ698" s="95"/>
      <c r="BR698" s="95"/>
      <c r="BS698" s="95"/>
      <c r="BT698" s="95"/>
      <c r="BU698" s="95"/>
      <c r="BV698" s="95"/>
      <c r="BW698" s="95"/>
      <c r="BX698" s="95"/>
      <c r="BY698" s="95"/>
      <c r="BZ698" s="95"/>
      <c r="CA698" s="95"/>
      <c r="CB698" s="95"/>
      <c r="CC698" s="95"/>
      <c r="CD698" s="95"/>
      <c r="CE698" s="95"/>
      <c r="CF698" s="95"/>
      <c r="CG698" s="95"/>
      <c r="CH698" s="95"/>
      <c r="CI698" s="95"/>
      <c r="CJ698" s="95"/>
      <c r="CK698" s="95"/>
      <c r="CL698" s="95"/>
      <c r="CM698" s="95"/>
      <c r="CN698" s="95"/>
      <c r="CO698" s="95"/>
      <c r="CP698" s="95"/>
      <c r="CQ698" s="95"/>
      <c r="CR698" s="95"/>
      <c r="CS698" s="95"/>
      <c r="CT698" s="95"/>
      <c r="CU698" s="95"/>
      <c r="CV698" s="95"/>
      <c r="CW698" s="95"/>
      <c r="CX698" s="95"/>
      <c r="CY698" s="95"/>
      <c r="CZ698" s="95"/>
      <c r="DA698" s="95"/>
      <c r="DB698" s="95"/>
      <c r="DC698" s="95"/>
      <c r="DD698" s="95"/>
      <c r="DE698" s="95"/>
      <c r="DF698" s="95"/>
      <c r="DG698" s="95"/>
      <c r="DH698" s="95"/>
      <c r="DI698" s="95"/>
      <c r="DJ698" s="95"/>
      <c r="DK698" s="95"/>
      <c r="DL698" s="95"/>
      <c r="DM698" s="95"/>
      <c r="DN698" s="95"/>
      <c r="DO698" s="95"/>
      <c r="DP698" s="95"/>
      <c r="DQ698" s="95"/>
      <c r="DR698" s="95"/>
      <c r="DS698" s="95"/>
      <c r="DT698" s="95"/>
      <c r="DU698" s="95"/>
      <c r="DV698" s="95"/>
      <c r="DW698" s="95"/>
      <c r="DX698" s="95"/>
      <c r="DY698" s="95"/>
      <c r="DZ698" s="95"/>
      <c r="EA698" s="95"/>
      <c r="EB698" s="95"/>
      <c r="EC698" s="95"/>
      <c r="ED698" s="95"/>
      <c r="EE698" s="95"/>
      <c r="EF698" s="95"/>
      <c r="EG698" s="95"/>
      <c r="EH698" s="95"/>
      <c r="EI698" s="95"/>
      <c r="EJ698" s="95"/>
      <c r="EK698" s="95"/>
      <c r="EL698" s="95"/>
      <c r="EM698" s="95"/>
      <c r="EN698" s="95"/>
      <c r="EO698" s="95"/>
      <c r="EP698" s="95"/>
      <c r="EQ698" s="95"/>
      <c r="ER698" s="95"/>
      <c r="ES698" s="95"/>
      <c r="ET698" s="95"/>
      <c r="EU698" s="95"/>
      <c r="EV698" s="95"/>
      <c r="EW698" s="95"/>
      <c r="EX698" s="95"/>
      <c r="EY698" s="95"/>
      <c r="EZ698" s="95"/>
      <c r="FA698" s="95"/>
      <c r="FB698" s="95"/>
      <c r="FC698" s="95"/>
      <c r="FD698" s="95"/>
      <c r="FE698" s="95"/>
      <c r="FF698" s="95"/>
      <c r="FG698" s="95"/>
      <c r="FH698" s="95"/>
      <c r="FI698" s="95"/>
      <c r="FJ698" s="95"/>
      <c r="FK698" s="95"/>
      <c r="FL698" s="95"/>
      <c r="FM698" s="95"/>
      <c r="FN698" s="95"/>
      <c r="FO698" s="95"/>
      <c r="FP698" s="95"/>
      <c r="FQ698" s="95"/>
      <c r="FR698" s="95"/>
      <c r="FS698" s="95"/>
      <c r="FT698" s="95"/>
      <c r="FU698" s="95"/>
      <c r="FV698" s="95"/>
      <c r="FW698" s="95"/>
      <c r="FX698" s="95"/>
      <c r="FY698" s="95"/>
      <c r="FZ698" s="95"/>
      <c r="GA698" s="95"/>
      <c r="GB698" s="95"/>
      <c r="GC698" s="95"/>
      <c r="GD698" s="95"/>
      <c r="GE698" s="95"/>
      <c r="GF698" s="95"/>
      <c r="GG698" s="95"/>
      <c r="GH698" s="95"/>
      <c r="GI698" s="95"/>
      <c r="GJ698" s="95"/>
      <c r="GK698" s="95"/>
      <c r="GL698" s="95"/>
      <c r="GM698" s="95"/>
      <c r="GN698" s="95"/>
      <c r="GO698" s="95"/>
      <c r="GP698" s="95"/>
      <c r="GQ698" s="95"/>
      <c r="GR698" s="95"/>
      <c r="GS698" s="95"/>
      <c r="GT698" s="95"/>
      <c r="GU698" s="95"/>
      <c r="GV698" s="95"/>
      <c r="GW698" s="95"/>
      <c r="GX698" s="95"/>
      <c r="GY698" s="95"/>
      <c r="GZ698" s="95"/>
      <c r="HA698" s="95"/>
      <c r="HB698" s="95"/>
      <c r="HC698" s="95"/>
      <c r="HD698" s="95"/>
      <c r="HE698" s="95"/>
      <c r="HF698" s="95"/>
      <c r="HG698" s="95"/>
      <c r="HH698" s="95"/>
      <c r="HI698" s="95"/>
      <c r="HJ698" s="95"/>
      <c r="HK698" s="95"/>
      <c r="HL698" s="95"/>
      <c r="HM698" s="95"/>
      <c r="HN698" s="95"/>
      <c r="HO698" s="95"/>
      <c r="HP698" s="95"/>
      <c r="HQ698" s="95"/>
      <c r="HR698" s="95"/>
      <c r="HS698" s="95"/>
      <c r="HT698" s="95"/>
      <c r="HU698" s="95"/>
      <c r="HV698" s="95"/>
      <c r="HW698" s="95"/>
      <c r="HX698" s="95"/>
      <c r="HY698" s="95"/>
      <c r="HZ698" s="95"/>
    </row>
    <row r="699" spans="1:234" s="95" customFormat="1" ht="10.5" customHeight="1">
      <c r="A699" s="463" t="s">
        <v>62</v>
      </c>
      <c r="B699" s="465">
        <f>B697+1</f>
        <v>38961</v>
      </c>
      <c r="C699" s="293">
        <f>SUM(D699:J700)</f>
        <v>0</v>
      </c>
      <c r="D699" s="285"/>
      <c r="E699" s="96"/>
      <c r="F699" s="80"/>
      <c r="G699" s="80"/>
      <c r="H699" s="80"/>
      <c r="I699" s="80"/>
      <c r="J699" s="98"/>
      <c r="K699" s="28"/>
      <c r="L699" s="30"/>
      <c r="M699" s="82"/>
      <c r="N699" s="83"/>
      <c r="O699" s="211"/>
      <c r="P699" s="221"/>
      <c r="Q699" s="318">
        <f>SUM(R699:R700,T699:T700)+SUM(S699:S700)*1.5+SUM(U699:U700)/3+SUM(V699:V700)*0.6</f>
        <v>0</v>
      </c>
      <c r="R699" s="70"/>
      <c r="S699" s="70"/>
      <c r="T699" s="29"/>
      <c r="U699" s="29"/>
      <c r="V699" s="30"/>
      <c r="W699" s="28"/>
      <c r="X699" s="83"/>
      <c r="Y699" s="180"/>
      <c r="Z699" s="307"/>
      <c r="AA699" s="54"/>
      <c r="AB699" s="38"/>
      <c r="AC699" s="37"/>
      <c r="AD699" s="37"/>
      <c r="AE699" s="37"/>
      <c r="AF699" s="37"/>
      <c r="AG699" s="37"/>
      <c r="AH699" s="37"/>
      <c r="AI699" s="54"/>
      <c r="AJ699" s="30"/>
      <c r="AK699" s="180">
        <v>58</v>
      </c>
      <c r="AL699" s="185">
        <v>83</v>
      </c>
      <c r="AM699" s="33">
        <v>81</v>
      </c>
      <c r="AN699" s="33">
        <v>81</v>
      </c>
      <c r="AO699" s="34">
        <f>AN699-AK699</f>
        <v>23</v>
      </c>
      <c r="AP699" s="352"/>
      <c r="AQ699" s="491"/>
      <c r="AR699" s="59"/>
      <c r="AS699" s="59"/>
      <c r="AT699" s="59"/>
      <c r="AU699" s="59"/>
      <c r="AV699" s="59"/>
      <c r="AW699" s="59"/>
      <c r="AX699" s="59"/>
      <c r="AY699" s="59"/>
      <c r="AZ699" s="59"/>
      <c r="BA699" s="59"/>
      <c r="BB699" s="59"/>
      <c r="BC699" s="59"/>
      <c r="BD699" s="59"/>
      <c r="BE699" s="59"/>
      <c r="BF699" s="59"/>
      <c r="BG699" s="59"/>
      <c r="BH699" s="59"/>
      <c r="BI699" s="59"/>
      <c r="BJ699" s="59"/>
      <c r="BK699" s="59"/>
      <c r="BL699" s="59"/>
      <c r="BM699" s="59"/>
      <c r="BN699" s="59"/>
      <c r="BO699" s="59"/>
      <c r="BP699" s="59"/>
      <c r="BQ699" s="59"/>
      <c r="BR699" s="59"/>
      <c r="BS699" s="59"/>
      <c r="BT699" s="59"/>
      <c r="BU699" s="59"/>
      <c r="BV699" s="59"/>
      <c r="BW699" s="59"/>
      <c r="BX699" s="59"/>
      <c r="BY699" s="59"/>
      <c r="BZ699" s="59"/>
      <c r="CA699" s="59"/>
      <c r="CB699" s="59"/>
      <c r="CC699" s="59"/>
      <c r="CD699" s="59"/>
      <c r="CE699" s="59"/>
      <c r="CF699" s="59"/>
      <c r="CG699" s="59"/>
      <c r="CH699" s="59"/>
      <c r="CI699" s="59"/>
      <c r="CJ699" s="59"/>
      <c r="CK699" s="59"/>
      <c r="CL699" s="59"/>
      <c r="CM699" s="59"/>
      <c r="CN699" s="59"/>
      <c r="CO699" s="59"/>
      <c r="CP699" s="59"/>
      <c r="CQ699" s="59"/>
      <c r="CR699" s="59"/>
      <c r="CS699" s="59"/>
      <c r="CT699" s="59"/>
      <c r="CU699" s="59"/>
      <c r="CV699" s="59"/>
      <c r="CW699" s="59"/>
      <c r="CX699" s="59"/>
      <c r="CY699" s="59"/>
      <c r="CZ699" s="59"/>
      <c r="DA699" s="59"/>
      <c r="DB699" s="59"/>
      <c r="DC699" s="59"/>
      <c r="DD699" s="59"/>
      <c r="DE699" s="59"/>
      <c r="DF699" s="59"/>
      <c r="DG699" s="59"/>
      <c r="DH699" s="59"/>
      <c r="DI699" s="59"/>
      <c r="DJ699" s="59"/>
      <c r="DK699" s="59"/>
      <c r="DL699" s="59"/>
      <c r="DM699" s="59"/>
      <c r="DN699" s="59"/>
      <c r="DO699" s="59"/>
      <c r="DP699" s="59"/>
      <c r="DQ699" s="59"/>
      <c r="DR699" s="59"/>
      <c r="DS699" s="59"/>
      <c r="DT699" s="59"/>
      <c r="DU699" s="59"/>
      <c r="DV699" s="59"/>
      <c r="DW699" s="59"/>
      <c r="DX699" s="59"/>
      <c r="DY699" s="59"/>
      <c r="DZ699" s="59"/>
      <c r="EA699" s="59"/>
      <c r="EB699" s="59"/>
      <c r="EC699" s="59"/>
      <c r="ED699" s="59"/>
      <c r="EE699" s="59"/>
      <c r="EF699" s="59"/>
      <c r="EG699" s="59"/>
      <c r="EH699" s="59"/>
      <c r="EI699" s="59"/>
      <c r="EJ699" s="59"/>
      <c r="EK699" s="59"/>
      <c r="EL699" s="59"/>
      <c r="EM699" s="59"/>
      <c r="EN699" s="59"/>
      <c r="EO699" s="59"/>
      <c r="EP699" s="59"/>
      <c r="EQ699" s="59"/>
      <c r="ER699" s="59"/>
      <c r="ES699" s="59"/>
      <c r="ET699" s="59"/>
      <c r="EU699" s="59"/>
      <c r="EV699" s="59"/>
      <c r="EW699" s="59"/>
      <c r="EX699" s="59"/>
      <c r="EY699" s="59"/>
      <c r="EZ699" s="59"/>
      <c r="FA699" s="59"/>
      <c r="FB699" s="59"/>
      <c r="FC699" s="59"/>
      <c r="FD699" s="59"/>
      <c r="FE699" s="59"/>
      <c r="FF699" s="59"/>
      <c r="FG699" s="59"/>
      <c r="FH699" s="59"/>
      <c r="FI699" s="59"/>
      <c r="FJ699" s="59"/>
      <c r="FK699" s="59"/>
      <c r="FL699" s="59"/>
      <c r="FM699" s="59"/>
      <c r="FN699" s="59"/>
      <c r="FO699" s="59"/>
      <c r="FP699" s="59"/>
      <c r="FQ699" s="59"/>
      <c r="FR699" s="59"/>
      <c r="FS699" s="59"/>
      <c r="FT699" s="59"/>
      <c r="FU699" s="59"/>
      <c r="FV699" s="59"/>
      <c r="FW699" s="59"/>
      <c r="FX699" s="59"/>
      <c r="FY699" s="59"/>
      <c r="FZ699" s="59"/>
      <c r="GA699" s="59"/>
      <c r="GB699" s="59"/>
      <c r="GC699" s="59"/>
      <c r="GD699" s="59"/>
      <c r="GE699" s="59"/>
      <c r="GF699" s="59"/>
      <c r="GG699" s="59"/>
      <c r="GH699" s="59"/>
      <c r="GI699" s="59"/>
      <c r="GJ699" s="59"/>
      <c r="GK699" s="59"/>
      <c r="GL699" s="59"/>
      <c r="GM699" s="59"/>
      <c r="GN699" s="59"/>
      <c r="GO699" s="59"/>
      <c r="GP699" s="59"/>
      <c r="GQ699" s="59"/>
      <c r="GR699" s="59"/>
      <c r="GS699" s="59"/>
      <c r="GT699" s="59"/>
      <c r="GU699" s="59"/>
      <c r="GV699" s="59"/>
      <c r="GW699" s="59"/>
      <c r="GX699" s="59"/>
      <c r="GY699" s="59"/>
      <c r="GZ699" s="59"/>
      <c r="HA699" s="59"/>
      <c r="HB699" s="59"/>
      <c r="HC699" s="59"/>
      <c r="HD699" s="59"/>
      <c r="HE699" s="59"/>
      <c r="HF699" s="59"/>
      <c r="HG699" s="59"/>
      <c r="HH699" s="59"/>
      <c r="HI699" s="59"/>
      <c r="HJ699" s="59"/>
      <c r="HK699" s="59"/>
      <c r="HL699" s="59"/>
      <c r="HM699" s="59"/>
      <c r="HN699" s="59"/>
      <c r="HO699" s="59"/>
      <c r="HP699" s="59"/>
      <c r="HQ699" s="59"/>
      <c r="HR699" s="59"/>
      <c r="HS699" s="59"/>
      <c r="HT699" s="59"/>
      <c r="HU699" s="59"/>
      <c r="HV699" s="59"/>
      <c r="HW699" s="59"/>
      <c r="HX699" s="59"/>
      <c r="HY699" s="59"/>
      <c r="HZ699" s="59"/>
    </row>
    <row r="700" spans="1:234" ht="10.5" customHeight="1">
      <c r="A700" s="467"/>
      <c r="B700" s="468"/>
      <c r="C700" s="294"/>
      <c r="D700" s="286"/>
      <c r="E700" s="97"/>
      <c r="F700" s="87"/>
      <c r="G700" s="87"/>
      <c r="H700" s="87"/>
      <c r="I700" s="87"/>
      <c r="J700" s="100"/>
      <c r="K700" s="89"/>
      <c r="L700" s="90"/>
      <c r="M700" s="91"/>
      <c r="N700" s="92"/>
      <c r="O700" s="212"/>
      <c r="P700" s="222"/>
      <c r="Q700" s="319"/>
      <c r="R700" s="93"/>
      <c r="S700" s="93"/>
      <c r="T700" s="94"/>
      <c r="U700" s="94"/>
      <c r="V700" s="90"/>
      <c r="W700" s="89"/>
      <c r="X700" s="92"/>
      <c r="Y700" s="182"/>
      <c r="Z700" s="184"/>
      <c r="AA700" s="309"/>
      <c r="AB700" s="443"/>
      <c r="AC700" s="444"/>
      <c r="AD700" s="444"/>
      <c r="AE700" s="444"/>
      <c r="AF700" s="444"/>
      <c r="AG700" s="444"/>
      <c r="AH700" s="444"/>
      <c r="AI700" s="309"/>
      <c r="AJ700" s="90">
        <v>8</v>
      </c>
      <c r="AK700" s="182"/>
      <c r="AL700" s="184"/>
      <c r="AM700" s="349"/>
      <c r="AN700" s="349"/>
      <c r="AO700" s="306"/>
      <c r="AP700" s="350"/>
      <c r="AQ700" s="490"/>
      <c r="AR700" s="95"/>
      <c r="AS700" s="95"/>
      <c r="AT700" s="95"/>
      <c r="AU700" s="95"/>
      <c r="AV700" s="95"/>
      <c r="AW700" s="95"/>
      <c r="AX700" s="95"/>
      <c r="AY700" s="95"/>
      <c r="AZ700" s="95"/>
      <c r="BA700" s="95"/>
      <c r="BB700" s="95"/>
      <c r="BC700" s="95"/>
      <c r="BD700" s="95"/>
      <c r="BE700" s="95"/>
      <c r="BF700" s="95"/>
      <c r="BG700" s="95"/>
      <c r="BH700" s="95"/>
      <c r="BI700" s="95"/>
      <c r="BJ700" s="95"/>
      <c r="BK700" s="95"/>
      <c r="BL700" s="95"/>
      <c r="BM700" s="95"/>
      <c r="BN700" s="95"/>
      <c r="BO700" s="95"/>
      <c r="BP700" s="95"/>
      <c r="BQ700" s="95"/>
      <c r="BR700" s="95"/>
      <c r="BS700" s="95"/>
      <c r="BT700" s="95"/>
      <c r="BU700" s="95"/>
      <c r="BV700" s="95"/>
      <c r="BW700" s="95"/>
      <c r="BX700" s="95"/>
      <c r="BY700" s="95"/>
      <c r="BZ700" s="95"/>
      <c r="CA700" s="95"/>
      <c r="CB700" s="95"/>
      <c r="CC700" s="95"/>
      <c r="CD700" s="95"/>
      <c r="CE700" s="95"/>
      <c r="CF700" s="95"/>
      <c r="CG700" s="95"/>
      <c r="CH700" s="95"/>
      <c r="CI700" s="95"/>
      <c r="CJ700" s="95"/>
      <c r="CK700" s="95"/>
      <c r="CL700" s="95"/>
      <c r="CM700" s="95"/>
      <c r="CN700" s="95"/>
      <c r="CO700" s="95"/>
      <c r="CP700" s="95"/>
      <c r="CQ700" s="95"/>
      <c r="CR700" s="95"/>
      <c r="CS700" s="95"/>
      <c r="CT700" s="95"/>
      <c r="CU700" s="95"/>
      <c r="CV700" s="95"/>
      <c r="CW700" s="95"/>
      <c r="CX700" s="95"/>
      <c r="CY700" s="95"/>
      <c r="CZ700" s="95"/>
      <c r="DA700" s="95"/>
      <c r="DB700" s="95"/>
      <c r="DC700" s="95"/>
      <c r="DD700" s="95"/>
      <c r="DE700" s="95"/>
      <c r="DF700" s="95"/>
      <c r="DG700" s="95"/>
      <c r="DH700" s="95"/>
      <c r="DI700" s="95"/>
      <c r="DJ700" s="95"/>
      <c r="DK700" s="95"/>
      <c r="DL700" s="95"/>
      <c r="DM700" s="95"/>
      <c r="DN700" s="95"/>
      <c r="DO700" s="95"/>
      <c r="DP700" s="95"/>
      <c r="DQ700" s="95"/>
      <c r="DR700" s="95"/>
      <c r="DS700" s="95"/>
      <c r="DT700" s="95"/>
      <c r="DU700" s="95"/>
      <c r="DV700" s="95"/>
      <c r="DW700" s="95"/>
      <c r="DX700" s="95"/>
      <c r="DY700" s="95"/>
      <c r="DZ700" s="95"/>
      <c r="EA700" s="95"/>
      <c r="EB700" s="95"/>
      <c r="EC700" s="95"/>
      <c r="ED700" s="95"/>
      <c r="EE700" s="95"/>
      <c r="EF700" s="95"/>
      <c r="EG700" s="95"/>
      <c r="EH700" s="95"/>
      <c r="EI700" s="95"/>
      <c r="EJ700" s="95"/>
      <c r="EK700" s="95"/>
      <c r="EL700" s="95"/>
      <c r="EM700" s="95"/>
      <c r="EN700" s="95"/>
      <c r="EO700" s="95"/>
      <c r="EP700" s="95"/>
      <c r="EQ700" s="95"/>
      <c r="ER700" s="95"/>
      <c r="ES700" s="95"/>
      <c r="ET700" s="95"/>
      <c r="EU700" s="95"/>
      <c r="EV700" s="95"/>
      <c r="EW700" s="95"/>
      <c r="EX700" s="95"/>
      <c r="EY700" s="95"/>
      <c r="EZ700" s="95"/>
      <c r="FA700" s="95"/>
      <c r="FB700" s="95"/>
      <c r="FC700" s="95"/>
      <c r="FD700" s="95"/>
      <c r="FE700" s="95"/>
      <c r="FF700" s="95"/>
      <c r="FG700" s="95"/>
      <c r="FH700" s="95"/>
      <c r="FI700" s="95"/>
      <c r="FJ700" s="95"/>
      <c r="FK700" s="95"/>
      <c r="FL700" s="95"/>
      <c r="FM700" s="95"/>
      <c r="FN700" s="95"/>
      <c r="FO700" s="95"/>
      <c r="FP700" s="95"/>
      <c r="FQ700" s="95"/>
      <c r="FR700" s="95"/>
      <c r="FS700" s="95"/>
      <c r="FT700" s="95"/>
      <c r="FU700" s="95"/>
      <c r="FV700" s="95"/>
      <c r="FW700" s="95"/>
      <c r="FX700" s="95"/>
      <c r="FY700" s="95"/>
      <c r="FZ700" s="95"/>
      <c r="GA700" s="95"/>
      <c r="GB700" s="95"/>
      <c r="GC700" s="95"/>
      <c r="GD700" s="95"/>
      <c r="GE700" s="95"/>
      <c r="GF700" s="95"/>
      <c r="GG700" s="95"/>
      <c r="GH700" s="95"/>
      <c r="GI700" s="95"/>
      <c r="GJ700" s="95"/>
      <c r="GK700" s="95"/>
      <c r="GL700" s="95"/>
      <c r="GM700" s="95"/>
      <c r="GN700" s="95"/>
      <c r="GO700" s="95"/>
      <c r="GP700" s="95"/>
      <c r="GQ700" s="95"/>
      <c r="GR700" s="95"/>
      <c r="GS700" s="95"/>
      <c r="GT700" s="95"/>
      <c r="GU700" s="95"/>
      <c r="GV700" s="95"/>
      <c r="GW700" s="95"/>
      <c r="GX700" s="95"/>
      <c r="GY700" s="95"/>
      <c r="GZ700" s="95"/>
      <c r="HA700" s="95"/>
      <c r="HB700" s="95"/>
      <c r="HC700" s="95"/>
      <c r="HD700" s="95"/>
      <c r="HE700" s="95"/>
      <c r="HF700" s="95"/>
      <c r="HG700" s="95"/>
      <c r="HH700" s="95"/>
      <c r="HI700" s="95"/>
      <c r="HJ700" s="95"/>
      <c r="HK700" s="95"/>
      <c r="HL700" s="95"/>
      <c r="HM700" s="95"/>
      <c r="HN700" s="95"/>
      <c r="HO700" s="95"/>
      <c r="HP700" s="95"/>
      <c r="HQ700" s="95"/>
      <c r="HR700" s="95"/>
      <c r="HS700" s="95"/>
      <c r="HT700" s="95"/>
      <c r="HU700" s="95"/>
      <c r="HV700" s="95"/>
      <c r="HW700" s="95"/>
      <c r="HX700" s="95"/>
      <c r="HY700" s="95"/>
      <c r="HZ700" s="95"/>
    </row>
    <row r="701" spans="1:234" s="95" customFormat="1" ht="10.5" customHeight="1">
      <c r="A701" s="463" t="s">
        <v>63</v>
      </c>
      <c r="B701" s="465">
        <f>B699+1</f>
        <v>38962</v>
      </c>
      <c r="C701" s="293">
        <f>SUM(D701:J702)</f>
        <v>0</v>
      </c>
      <c r="D701" s="284"/>
      <c r="E701" s="80"/>
      <c r="F701" s="80"/>
      <c r="G701" s="80"/>
      <c r="H701" s="80"/>
      <c r="I701" s="80"/>
      <c r="J701" s="81"/>
      <c r="K701" s="28"/>
      <c r="L701" s="30"/>
      <c r="M701" s="82"/>
      <c r="N701" s="83"/>
      <c r="O701" s="211"/>
      <c r="P701" s="221"/>
      <c r="Q701" s="318">
        <f>SUM(R701:R702,T701:T702)+SUM(S701:S702)*1.5+SUM(U701:U702)/3+SUM(V701:V702)*0.6</f>
        <v>0</v>
      </c>
      <c r="R701" s="70"/>
      <c r="S701" s="70"/>
      <c r="T701" s="29"/>
      <c r="U701" s="29"/>
      <c r="V701" s="30"/>
      <c r="W701" s="28"/>
      <c r="X701" s="83"/>
      <c r="Y701" s="140"/>
      <c r="Z701" s="185"/>
      <c r="AA701" s="34"/>
      <c r="AB701" s="32"/>
      <c r="AC701" s="33"/>
      <c r="AD701" s="33"/>
      <c r="AE701" s="33"/>
      <c r="AF701" s="33"/>
      <c r="AG701" s="33"/>
      <c r="AH701" s="33"/>
      <c r="AI701" s="34"/>
      <c r="AJ701" s="30"/>
      <c r="AK701" s="180">
        <v>57</v>
      </c>
      <c r="AL701" s="185">
        <v>85</v>
      </c>
      <c r="AM701" s="33">
        <v>86</v>
      </c>
      <c r="AN701" s="33">
        <v>83</v>
      </c>
      <c r="AO701" s="34">
        <f>AN701-AK701</f>
        <v>26</v>
      </c>
      <c r="AP701" s="352"/>
      <c r="AQ701" s="491"/>
      <c r="AR701" s="59"/>
      <c r="AS701" s="59"/>
      <c r="AT701" s="59"/>
      <c r="AU701" s="59"/>
      <c r="AV701" s="59"/>
      <c r="AW701" s="59"/>
      <c r="AX701" s="59"/>
      <c r="AY701" s="59"/>
      <c r="AZ701" s="59"/>
      <c r="BA701" s="59"/>
      <c r="BB701" s="59"/>
      <c r="BC701" s="59"/>
      <c r="BD701" s="59"/>
      <c r="BE701" s="59"/>
      <c r="BF701" s="59"/>
      <c r="BG701" s="59"/>
      <c r="BH701" s="59"/>
      <c r="BI701" s="59"/>
      <c r="BJ701" s="59"/>
      <c r="BK701" s="59"/>
      <c r="BL701" s="59"/>
      <c r="BM701" s="59"/>
      <c r="BN701" s="59"/>
      <c r="BO701" s="59"/>
      <c r="BP701" s="59"/>
      <c r="BQ701" s="59"/>
      <c r="BR701" s="59"/>
      <c r="BS701" s="59"/>
      <c r="BT701" s="59"/>
      <c r="BU701" s="59"/>
      <c r="BV701" s="59"/>
      <c r="BW701" s="59"/>
      <c r="BX701" s="59"/>
      <c r="BY701" s="59"/>
      <c r="BZ701" s="59"/>
      <c r="CA701" s="59"/>
      <c r="CB701" s="59"/>
      <c r="CC701" s="59"/>
      <c r="CD701" s="59"/>
      <c r="CE701" s="59"/>
      <c r="CF701" s="59"/>
      <c r="CG701" s="59"/>
      <c r="CH701" s="59"/>
      <c r="CI701" s="59"/>
      <c r="CJ701" s="59"/>
      <c r="CK701" s="59"/>
      <c r="CL701" s="59"/>
      <c r="CM701" s="59"/>
      <c r="CN701" s="59"/>
      <c r="CO701" s="59"/>
      <c r="CP701" s="59"/>
      <c r="CQ701" s="59"/>
      <c r="CR701" s="59"/>
      <c r="CS701" s="59"/>
      <c r="CT701" s="59"/>
      <c r="CU701" s="59"/>
      <c r="CV701" s="59"/>
      <c r="CW701" s="59"/>
      <c r="CX701" s="59"/>
      <c r="CY701" s="59"/>
      <c r="CZ701" s="59"/>
      <c r="DA701" s="59"/>
      <c r="DB701" s="59"/>
      <c r="DC701" s="59"/>
      <c r="DD701" s="59"/>
      <c r="DE701" s="59"/>
      <c r="DF701" s="59"/>
      <c r="DG701" s="59"/>
      <c r="DH701" s="59"/>
      <c r="DI701" s="59"/>
      <c r="DJ701" s="59"/>
      <c r="DK701" s="59"/>
      <c r="DL701" s="59"/>
      <c r="DM701" s="59"/>
      <c r="DN701" s="59"/>
      <c r="DO701" s="59"/>
      <c r="DP701" s="59"/>
      <c r="DQ701" s="59"/>
      <c r="DR701" s="59"/>
      <c r="DS701" s="59"/>
      <c r="DT701" s="59"/>
      <c r="DU701" s="59"/>
      <c r="DV701" s="59"/>
      <c r="DW701" s="59"/>
      <c r="DX701" s="59"/>
      <c r="DY701" s="59"/>
      <c r="DZ701" s="59"/>
      <c r="EA701" s="59"/>
      <c r="EB701" s="59"/>
      <c r="EC701" s="59"/>
      <c r="ED701" s="59"/>
      <c r="EE701" s="59"/>
      <c r="EF701" s="59"/>
      <c r="EG701" s="59"/>
      <c r="EH701" s="59"/>
      <c r="EI701" s="59"/>
      <c r="EJ701" s="59"/>
      <c r="EK701" s="59"/>
      <c r="EL701" s="59"/>
      <c r="EM701" s="59"/>
      <c r="EN701" s="59"/>
      <c r="EO701" s="59"/>
      <c r="EP701" s="59"/>
      <c r="EQ701" s="59"/>
      <c r="ER701" s="59"/>
      <c r="ES701" s="59"/>
      <c r="ET701" s="59"/>
      <c r="EU701" s="59"/>
      <c r="EV701" s="59"/>
      <c r="EW701" s="59"/>
      <c r="EX701" s="59"/>
      <c r="EY701" s="59"/>
      <c r="EZ701" s="59"/>
      <c r="FA701" s="59"/>
      <c r="FB701" s="59"/>
      <c r="FC701" s="59"/>
      <c r="FD701" s="59"/>
      <c r="FE701" s="59"/>
      <c r="FF701" s="59"/>
      <c r="FG701" s="59"/>
      <c r="FH701" s="59"/>
      <c r="FI701" s="59"/>
      <c r="FJ701" s="59"/>
      <c r="FK701" s="59"/>
      <c r="FL701" s="59"/>
      <c r="FM701" s="59"/>
      <c r="FN701" s="59"/>
      <c r="FO701" s="59"/>
      <c r="FP701" s="59"/>
      <c r="FQ701" s="59"/>
      <c r="FR701" s="59"/>
      <c r="FS701" s="59"/>
      <c r="FT701" s="59"/>
      <c r="FU701" s="59"/>
      <c r="FV701" s="59"/>
      <c r="FW701" s="59"/>
      <c r="FX701" s="59"/>
      <c r="FY701" s="59"/>
      <c r="FZ701" s="59"/>
      <c r="GA701" s="59"/>
      <c r="GB701" s="59"/>
      <c r="GC701" s="59"/>
      <c r="GD701" s="59"/>
      <c r="GE701" s="59"/>
      <c r="GF701" s="59"/>
      <c r="GG701" s="59"/>
      <c r="GH701" s="59"/>
      <c r="GI701" s="59"/>
      <c r="GJ701" s="59"/>
      <c r="GK701" s="59"/>
      <c r="GL701" s="59"/>
      <c r="GM701" s="59"/>
      <c r="GN701" s="59"/>
      <c r="GO701" s="59"/>
      <c r="GP701" s="59"/>
      <c r="GQ701" s="59"/>
      <c r="GR701" s="59"/>
      <c r="GS701" s="59"/>
      <c r="GT701" s="59"/>
      <c r="GU701" s="59"/>
      <c r="GV701" s="59"/>
      <c r="GW701" s="59"/>
      <c r="GX701" s="59"/>
      <c r="GY701" s="59"/>
      <c r="GZ701" s="59"/>
      <c r="HA701" s="59"/>
      <c r="HB701" s="59"/>
      <c r="HC701" s="59"/>
      <c r="HD701" s="59"/>
      <c r="HE701" s="59"/>
      <c r="HF701" s="59"/>
      <c r="HG701" s="59"/>
      <c r="HH701" s="59"/>
      <c r="HI701" s="59"/>
      <c r="HJ701" s="59"/>
      <c r="HK701" s="59"/>
      <c r="HL701" s="59"/>
      <c r="HM701" s="59"/>
      <c r="HN701" s="59"/>
      <c r="HO701" s="59"/>
      <c r="HP701" s="59"/>
      <c r="HQ701" s="59"/>
      <c r="HR701" s="59"/>
      <c r="HS701" s="59"/>
      <c r="HT701" s="59"/>
      <c r="HU701" s="59"/>
      <c r="HV701" s="59"/>
      <c r="HW701" s="59"/>
      <c r="HX701" s="59"/>
      <c r="HY701" s="59"/>
      <c r="HZ701" s="59"/>
    </row>
    <row r="702" spans="1:234" ht="10.5" customHeight="1">
      <c r="A702" s="467"/>
      <c r="B702" s="468"/>
      <c r="C702" s="294"/>
      <c r="D702" s="283"/>
      <c r="E702" s="87"/>
      <c r="F702" s="87"/>
      <c r="G702" s="87"/>
      <c r="H702" s="87"/>
      <c r="I702" s="87"/>
      <c r="J702" s="88"/>
      <c r="K702" s="89"/>
      <c r="L702" s="90"/>
      <c r="M702" s="91"/>
      <c r="N702" s="92"/>
      <c r="O702" s="212"/>
      <c r="P702" s="222"/>
      <c r="Q702" s="319"/>
      <c r="R702" s="93"/>
      <c r="S702" s="93"/>
      <c r="T702" s="94"/>
      <c r="U702" s="94"/>
      <c r="V702" s="90"/>
      <c r="W702" s="89"/>
      <c r="X702" s="92"/>
      <c r="Y702" s="182"/>
      <c r="Z702" s="184"/>
      <c r="AA702" s="306"/>
      <c r="AB702" s="442"/>
      <c r="AC702" s="349"/>
      <c r="AD702" s="349"/>
      <c r="AE702" s="349"/>
      <c r="AF702" s="349"/>
      <c r="AG702" s="349"/>
      <c r="AH702" s="349"/>
      <c r="AI702" s="306"/>
      <c r="AJ702" s="90">
        <v>7</v>
      </c>
      <c r="AK702" s="183"/>
      <c r="AL702" s="184"/>
      <c r="AM702" s="349"/>
      <c r="AN702" s="349"/>
      <c r="AO702" s="306"/>
      <c r="AP702" s="350">
        <v>3</v>
      </c>
      <c r="AQ702" s="490"/>
      <c r="AR702" s="95"/>
      <c r="AS702" s="95"/>
      <c r="AT702" s="95"/>
      <c r="AU702" s="95"/>
      <c r="AV702" s="95"/>
      <c r="AW702" s="95"/>
      <c r="AX702" s="95"/>
      <c r="AY702" s="95"/>
      <c r="AZ702" s="95"/>
      <c r="BA702" s="95"/>
      <c r="BB702" s="95"/>
      <c r="BC702" s="95"/>
      <c r="BD702" s="95"/>
      <c r="BE702" s="95"/>
      <c r="BF702" s="95"/>
      <c r="BG702" s="95"/>
      <c r="BH702" s="95"/>
      <c r="BI702" s="95"/>
      <c r="BJ702" s="95"/>
      <c r="BK702" s="95"/>
      <c r="BL702" s="95"/>
      <c r="BM702" s="95"/>
      <c r="BN702" s="95"/>
      <c r="BO702" s="95"/>
      <c r="BP702" s="95"/>
      <c r="BQ702" s="95"/>
      <c r="BR702" s="95"/>
      <c r="BS702" s="95"/>
      <c r="BT702" s="95"/>
      <c r="BU702" s="95"/>
      <c r="BV702" s="95"/>
      <c r="BW702" s="95"/>
      <c r="BX702" s="95"/>
      <c r="BY702" s="95"/>
      <c r="BZ702" s="95"/>
      <c r="CA702" s="95"/>
      <c r="CB702" s="95"/>
      <c r="CC702" s="95"/>
      <c r="CD702" s="95"/>
      <c r="CE702" s="95"/>
      <c r="CF702" s="95"/>
      <c r="CG702" s="95"/>
      <c r="CH702" s="95"/>
      <c r="CI702" s="95"/>
      <c r="CJ702" s="95"/>
      <c r="CK702" s="95"/>
      <c r="CL702" s="95"/>
      <c r="CM702" s="95"/>
      <c r="CN702" s="95"/>
      <c r="CO702" s="95"/>
      <c r="CP702" s="95"/>
      <c r="CQ702" s="95"/>
      <c r="CR702" s="95"/>
      <c r="CS702" s="95"/>
      <c r="CT702" s="95"/>
      <c r="CU702" s="95"/>
      <c r="CV702" s="95"/>
      <c r="CW702" s="95"/>
      <c r="CX702" s="95"/>
      <c r="CY702" s="95"/>
      <c r="CZ702" s="95"/>
      <c r="DA702" s="95"/>
      <c r="DB702" s="95"/>
      <c r="DC702" s="95"/>
      <c r="DD702" s="95"/>
      <c r="DE702" s="95"/>
      <c r="DF702" s="95"/>
      <c r="DG702" s="95"/>
      <c r="DH702" s="95"/>
      <c r="DI702" s="95"/>
      <c r="DJ702" s="95"/>
      <c r="DK702" s="95"/>
      <c r="DL702" s="95"/>
      <c r="DM702" s="95"/>
      <c r="DN702" s="95"/>
      <c r="DO702" s="95"/>
      <c r="DP702" s="95"/>
      <c r="DQ702" s="95"/>
      <c r="DR702" s="95"/>
      <c r="DS702" s="95"/>
      <c r="DT702" s="95"/>
      <c r="DU702" s="95"/>
      <c r="DV702" s="95"/>
      <c r="DW702" s="95"/>
      <c r="DX702" s="95"/>
      <c r="DY702" s="95"/>
      <c r="DZ702" s="95"/>
      <c r="EA702" s="95"/>
      <c r="EB702" s="95"/>
      <c r="EC702" s="95"/>
      <c r="ED702" s="95"/>
      <c r="EE702" s="95"/>
      <c r="EF702" s="95"/>
      <c r="EG702" s="95"/>
      <c r="EH702" s="95"/>
      <c r="EI702" s="95"/>
      <c r="EJ702" s="95"/>
      <c r="EK702" s="95"/>
      <c r="EL702" s="95"/>
      <c r="EM702" s="95"/>
      <c r="EN702" s="95"/>
      <c r="EO702" s="95"/>
      <c r="EP702" s="95"/>
      <c r="EQ702" s="95"/>
      <c r="ER702" s="95"/>
      <c r="ES702" s="95"/>
      <c r="ET702" s="95"/>
      <c r="EU702" s="95"/>
      <c r="EV702" s="95"/>
      <c r="EW702" s="95"/>
      <c r="EX702" s="95"/>
      <c r="EY702" s="95"/>
      <c r="EZ702" s="95"/>
      <c r="FA702" s="95"/>
      <c r="FB702" s="95"/>
      <c r="FC702" s="95"/>
      <c r="FD702" s="95"/>
      <c r="FE702" s="95"/>
      <c r="FF702" s="95"/>
      <c r="FG702" s="95"/>
      <c r="FH702" s="95"/>
      <c r="FI702" s="95"/>
      <c r="FJ702" s="95"/>
      <c r="FK702" s="95"/>
      <c r="FL702" s="95"/>
      <c r="FM702" s="95"/>
      <c r="FN702" s="95"/>
      <c r="FO702" s="95"/>
      <c r="FP702" s="95"/>
      <c r="FQ702" s="95"/>
      <c r="FR702" s="95"/>
      <c r="FS702" s="95"/>
      <c r="FT702" s="95"/>
      <c r="FU702" s="95"/>
      <c r="FV702" s="95"/>
      <c r="FW702" s="95"/>
      <c r="FX702" s="95"/>
      <c r="FY702" s="95"/>
      <c r="FZ702" s="95"/>
      <c r="GA702" s="95"/>
      <c r="GB702" s="95"/>
      <c r="GC702" s="95"/>
      <c r="GD702" s="95"/>
      <c r="GE702" s="95"/>
      <c r="GF702" s="95"/>
      <c r="GG702" s="95"/>
      <c r="GH702" s="95"/>
      <c r="GI702" s="95"/>
      <c r="GJ702" s="95"/>
      <c r="GK702" s="95"/>
      <c r="GL702" s="95"/>
      <c r="GM702" s="95"/>
      <c r="GN702" s="95"/>
      <c r="GO702" s="95"/>
      <c r="GP702" s="95"/>
      <c r="GQ702" s="95"/>
      <c r="GR702" s="95"/>
      <c r="GS702" s="95"/>
      <c r="GT702" s="95"/>
      <c r="GU702" s="95"/>
      <c r="GV702" s="95"/>
      <c r="GW702" s="95"/>
      <c r="GX702" s="95"/>
      <c r="GY702" s="95"/>
      <c r="GZ702" s="95"/>
      <c r="HA702" s="95"/>
      <c r="HB702" s="95"/>
      <c r="HC702" s="95"/>
      <c r="HD702" s="95"/>
      <c r="HE702" s="95"/>
      <c r="HF702" s="95"/>
      <c r="HG702" s="95"/>
      <c r="HH702" s="95"/>
      <c r="HI702" s="95"/>
      <c r="HJ702" s="95"/>
      <c r="HK702" s="95"/>
      <c r="HL702" s="95"/>
      <c r="HM702" s="95"/>
      <c r="HN702" s="95"/>
      <c r="HO702" s="95"/>
      <c r="HP702" s="95"/>
      <c r="HQ702" s="95"/>
      <c r="HR702" s="95"/>
      <c r="HS702" s="95"/>
      <c r="HT702" s="95"/>
      <c r="HU702" s="95"/>
      <c r="HV702" s="95"/>
      <c r="HW702" s="95"/>
      <c r="HX702" s="95"/>
      <c r="HY702" s="95"/>
      <c r="HZ702" s="95"/>
    </row>
    <row r="703" spans="1:234" s="95" customFormat="1" ht="10.5" customHeight="1">
      <c r="A703" s="463" t="s">
        <v>64</v>
      </c>
      <c r="B703" s="465">
        <f>B701+1</f>
        <v>38963</v>
      </c>
      <c r="C703" s="293">
        <f>SUM(D703:J704)</f>
        <v>0</v>
      </c>
      <c r="D703" s="285"/>
      <c r="E703" s="96"/>
      <c r="F703" s="80"/>
      <c r="G703" s="80"/>
      <c r="H703" s="80"/>
      <c r="I703" s="80"/>
      <c r="J703" s="98"/>
      <c r="K703" s="28"/>
      <c r="L703" s="99"/>
      <c r="M703" s="82"/>
      <c r="N703" s="83"/>
      <c r="O703" s="213"/>
      <c r="P703" s="221"/>
      <c r="Q703" s="320">
        <f>SUM(R703:R704,T703:T704)+SUM(S703:S704)*1.5+SUM(U703:U704)/3+SUM(V703:V704)*0.6</f>
        <v>0</v>
      </c>
      <c r="R703" s="70"/>
      <c r="S703" s="70"/>
      <c r="T703" s="29"/>
      <c r="U703" s="29"/>
      <c r="V703" s="30"/>
      <c r="W703" s="28"/>
      <c r="X703" s="83"/>
      <c r="Y703" s="140"/>
      <c r="Z703" s="185"/>
      <c r="AA703" s="34"/>
      <c r="AB703" s="32"/>
      <c r="AC703" s="33"/>
      <c r="AD703" s="33"/>
      <c r="AE703" s="33"/>
      <c r="AF703" s="33"/>
      <c r="AG703" s="33"/>
      <c r="AH703" s="33"/>
      <c r="AI703" s="34"/>
      <c r="AJ703" s="30"/>
      <c r="AK703" s="180">
        <v>54</v>
      </c>
      <c r="AL703" s="185">
        <v>80</v>
      </c>
      <c r="AM703" s="33">
        <v>75</v>
      </c>
      <c r="AN703" s="351">
        <v>76</v>
      </c>
      <c r="AO703" s="34">
        <f>AN703-AK703</f>
        <v>22</v>
      </c>
      <c r="AP703" s="352"/>
      <c r="AQ703" s="491"/>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59"/>
      <c r="BN703" s="59"/>
      <c r="BO703" s="59"/>
      <c r="BP703" s="59"/>
      <c r="BQ703" s="59"/>
      <c r="BR703" s="59"/>
      <c r="BS703" s="59"/>
      <c r="BT703" s="59"/>
      <c r="BU703" s="59"/>
      <c r="BV703" s="59"/>
      <c r="BW703" s="59"/>
      <c r="BX703" s="59"/>
      <c r="BY703" s="59"/>
      <c r="BZ703" s="59"/>
      <c r="CA703" s="59"/>
      <c r="CB703" s="59"/>
      <c r="CC703" s="59"/>
      <c r="CD703" s="59"/>
      <c r="CE703" s="59"/>
      <c r="CF703" s="59"/>
      <c r="CG703" s="59"/>
      <c r="CH703" s="59"/>
      <c r="CI703" s="59"/>
      <c r="CJ703" s="59"/>
      <c r="CK703" s="59"/>
      <c r="CL703" s="59"/>
      <c r="CM703" s="59"/>
      <c r="CN703" s="59"/>
      <c r="CO703" s="59"/>
      <c r="CP703" s="59"/>
      <c r="CQ703" s="59"/>
      <c r="CR703" s="59"/>
      <c r="CS703" s="59"/>
      <c r="CT703" s="59"/>
      <c r="CU703" s="59"/>
      <c r="CV703" s="59"/>
      <c r="CW703" s="59"/>
      <c r="CX703" s="59"/>
      <c r="CY703" s="59"/>
      <c r="CZ703" s="59"/>
      <c r="DA703" s="59"/>
      <c r="DB703" s="59"/>
      <c r="DC703" s="59"/>
      <c r="DD703" s="59"/>
      <c r="DE703" s="59"/>
      <c r="DF703" s="59"/>
      <c r="DG703" s="59"/>
      <c r="DH703" s="59"/>
      <c r="DI703" s="59"/>
      <c r="DJ703" s="59"/>
      <c r="DK703" s="59"/>
      <c r="DL703" s="59"/>
      <c r="DM703" s="59"/>
      <c r="DN703" s="59"/>
      <c r="DO703" s="59"/>
      <c r="DP703" s="59"/>
      <c r="DQ703" s="59"/>
      <c r="DR703" s="59"/>
      <c r="DS703" s="59"/>
      <c r="DT703" s="59"/>
      <c r="DU703" s="59"/>
      <c r="DV703" s="59"/>
      <c r="DW703" s="59"/>
      <c r="DX703" s="59"/>
      <c r="DY703" s="59"/>
      <c r="DZ703" s="59"/>
      <c r="EA703" s="59"/>
      <c r="EB703" s="59"/>
      <c r="EC703" s="59"/>
      <c r="ED703" s="59"/>
      <c r="EE703" s="59"/>
      <c r="EF703" s="59"/>
      <c r="EG703" s="59"/>
      <c r="EH703" s="59"/>
      <c r="EI703" s="59"/>
      <c r="EJ703" s="59"/>
      <c r="EK703" s="59"/>
      <c r="EL703" s="59"/>
      <c r="EM703" s="59"/>
      <c r="EN703" s="59"/>
      <c r="EO703" s="59"/>
      <c r="EP703" s="59"/>
      <c r="EQ703" s="59"/>
      <c r="ER703" s="59"/>
      <c r="ES703" s="59"/>
      <c r="ET703" s="59"/>
      <c r="EU703" s="59"/>
      <c r="EV703" s="59"/>
      <c r="EW703" s="59"/>
      <c r="EX703" s="59"/>
      <c r="EY703" s="59"/>
      <c r="EZ703" s="59"/>
      <c r="FA703" s="59"/>
      <c r="FB703" s="59"/>
      <c r="FC703" s="59"/>
      <c r="FD703" s="59"/>
      <c r="FE703" s="59"/>
      <c r="FF703" s="59"/>
      <c r="FG703" s="59"/>
      <c r="FH703" s="59"/>
      <c r="FI703" s="59"/>
      <c r="FJ703" s="59"/>
      <c r="FK703" s="59"/>
      <c r="FL703" s="59"/>
      <c r="FM703" s="59"/>
      <c r="FN703" s="59"/>
      <c r="FO703" s="59"/>
      <c r="FP703" s="59"/>
      <c r="FQ703" s="59"/>
      <c r="FR703" s="59"/>
      <c r="FS703" s="59"/>
      <c r="FT703" s="59"/>
      <c r="FU703" s="59"/>
      <c r="FV703" s="59"/>
      <c r="FW703" s="59"/>
      <c r="FX703" s="59"/>
      <c r="FY703" s="59"/>
      <c r="FZ703" s="59"/>
      <c r="GA703" s="59"/>
      <c r="GB703" s="59"/>
      <c r="GC703" s="59"/>
      <c r="GD703" s="59"/>
      <c r="GE703" s="59"/>
      <c r="GF703" s="59"/>
      <c r="GG703" s="59"/>
      <c r="GH703" s="59"/>
      <c r="GI703" s="59"/>
      <c r="GJ703" s="59"/>
      <c r="GK703" s="59"/>
      <c r="GL703" s="59"/>
      <c r="GM703" s="59"/>
      <c r="GN703" s="59"/>
      <c r="GO703" s="59"/>
      <c r="GP703" s="59"/>
      <c r="GQ703" s="59"/>
      <c r="GR703" s="59"/>
      <c r="GS703" s="59"/>
      <c r="GT703" s="59"/>
      <c r="GU703" s="59"/>
      <c r="GV703" s="59"/>
      <c r="GW703" s="59"/>
      <c r="GX703" s="59"/>
      <c r="GY703" s="59"/>
      <c r="GZ703" s="59"/>
      <c r="HA703" s="59"/>
      <c r="HB703" s="59"/>
      <c r="HC703" s="59"/>
      <c r="HD703" s="59"/>
      <c r="HE703" s="59"/>
      <c r="HF703" s="59"/>
      <c r="HG703" s="59"/>
      <c r="HH703" s="59"/>
      <c r="HI703" s="59"/>
      <c r="HJ703" s="59"/>
      <c r="HK703" s="59"/>
      <c r="HL703" s="59"/>
      <c r="HM703" s="59"/>
      <c r="HN703" s="59"/>
      <c r="HO703" s="59"/>
      <c r="HP703" s="59"/>
      <c r="HQ703" s="59"/>
      <c r="HR703" s="59"/>
      <c r="HS703" s="59"/>
      <c r="HT703" s="59"/>
      <c r="HU703" s="59"/>
      <c r="HV703" s="59"/>
      <c r="HW703" s="59"/>
      <c r="HX703" s="59"/>
      <c r="HY703" s="59"/>
      <c r="HZ703" s="59"/>
    </row>
    <row r="704" spans="1:43" ht="10.5" customHeight="1" thickBot="1">
      <c r="A704" s="464"/>
      <c r="B704" s="466"/>
      <c r="C704" s="296"/>
      <c r="D704" s="285"/>
      <c r="E704" s="96"/>
      <c r="J704" s="98"/>
      <c r="L704" s="99"/>
      <c r="Q704" s="318"/>
      <c r="AJ704" s="30">
        <v>8</v>
      </c>
      <c r="AQ704" s="492"/>
    </row>
    <row r="705" spans="1:234" ht="10.5" customHeight="1" thickBot="1">
      <c r="A705" s="471">
        <f>IF(A689=52,1,A689+1)</f>
        <v>35</v>
      </c>
      <c r="B705" s="472"/>
      <c r="C705" s="299">
        <f>(C706/60-ROUNDDOWN(C706/60,0))/100*60+ROUNDDOWN(C706/60,0)</f>
        <v>0.14</v>
      </c>
      <c r="D705" s="300">
        <f>(D706/60-ROUNDDOWN(D706/60,0))/100*60+ROUNDDOWN(D706/60,0)</f>
        <v>0.14</v>
      </c>
      <c r="E705" s="301">
        <f aca="true" t="shared" si="217" ref="E705:J705">(E706/60-ROUNDDOWN(E706/60,0))/100*60+ROUNDDOWN(E706/60,0)</f>
        <v>0</v>
      </c>
      <c r="F705" s="301">
        <f t="shared" si="217"/>
        <v>0</v>
      </c>
      <c r="G705" s="301">
        <f t="shared" si="217"/>
        <v>0</v>
      </c>
      <c r="H705" s="301">
        <f t="shared" si="217"/>
        <v>0</v>
      </c>
      <c r="I705" s="301">
        <f t="shared" si="217"/>
        <v>0</v>
      </c>
      <c r="J705" s="301">
        <f t="shared" si="217"/>
        <v>0</v>
      </c>
      <c r="K705" s="226"/>
      <c r="L705" s="227">
        <f>2*COUNTA(L691:L704)-COUNT(L691:L704)</f>
        <v>1</v>
      </c>
      <c r="M705" s="228"/>
      <c r="N705" s="229"/>
      <c r="O705" s="475"/>
      <c r="P705" s="476"/>
      <c r="Q705" s="321">
        <f aca="true" t="shared" si="218" ref="Q705:V705">SUM(Q691:Q704)</f>
        <v>2</v>
      </c>
      <c r="R705" s="230">
        <f t="shared" si="218"/>
        <v>0</v>
      </c>
      <c r="S705" s="230">
        <f t="shared" si="218"/>
        <v>0</v>
      </c>
      <c r="T705" s="230">
        <f t="shared" si="218"/>
        <v>2</v>
      </c>
      <c r="U705" s="230">
        <f t="shared" si="218"/>
        <v>0</v>
      </c>
      <c r="V705" s="230">
        <f t="shared" si="218"/>
        <v>0</v>
      </c>
      <c r="W705" s="226"/>
      <c r="X705" s="229"/>
      <c r="Y705" s="231"/>
      <c r="Z705" s="312">
        <f>COUNT(Z691:Z704)</f>
        <v>0</v>
      </c>
      <c r="AA705" s="313">
        <f>COUNT(AA691:AA704)</f>
        <v>0</v>
      </c>
      <c r="AB705" s="300">
        <f aca="true" t="shared" si="219" ref="AB705:AI705">(AB706/60-ROUNDDOWN(AB706/60,0))/100*60+ROUNDDOWN(AB706/60,0)</f>
        <v>0.14</v>
      </c>
      <c r="AC705" s="300">
        <f t="shared" si="219"/>
        <v>0</v>
      </c>
      <c r="AD705" s="300">
        <f t="shared" si="219"/>
        <v>0</v>
      </c>
      <c r="AE705" s="300">
        <f t="shared" si="219"/>
        <v>0</v>
      </c>
      <c r="AF705" s="300">
        <f t="shared" si="219"/>
        <v>0</v>
      </c>
      <c r="AG705" s="300">
        <f t="shared" si="219"/>
        <v>0</v>
      </c>
      <c r="AH705" s="300">
        <f t="shared" si="219"/>
        <v>0</v>
      </c>
      <c r="AI705" s="448">
        <f t="shared" si="219"/>
        <v>0</v>
      </c>
      <c r="AJ705" s="317">
        <f>IF(COUNT(AJ691:AJ704)=0,0,SUM(AJ691:AJ704)/COUNTA(AK693:AK704,AK707:AK708))</f>
        <v>7.714285714285714</v>
      </c>
      <c r="AK705" s="231">
        <f>IF(COUNT(AK691:AK704)=0,"",AVERAGE(AK691:AK704))</f>
        <v>57.666666666666664</v>
      </c>
      <c r="AL705" s="231">
        <f>IF(COUNT(AL691:AL704)=0,"",AVERAGE(AL691:AL704))</f>
        <v>88.33333333333333</v>
      </c>
      <c r="AM705" s="231">
        <f>IF(COUNT(AM691:AM704)=0,"",AVERAGE(AM691:AM704))</f>
        <v>83.5</v>
      </c>
      <c r="AN705" s="231">
        <f>IF(COUNT(AN691:AN704)=0,"",AVERAGE(AN691:AN704))</f>
        <v>80.83333333333333</v>
      </c>
      <c r="AO705" s="231">
        <f>IF(COUNT(AO691:AO704)=0,"",AVERAGE(AO691:AO704))</f>
        <v>23.166666666666668</v>
      </c>
      <c r="AP705" s="342">
        <f>SUM(AP691:AP704)</f>
        <v>9</v>
      </c>
      <c r="AQ705" s="367"/>
      <c r="AR705" s="232"/>
      <c r="AS705" s="232"/>
      <c r="AT705" s="232"/>
      <c r="AU705" s="232"/>
      <c r="AV705" s="232"/>
      <c r="AW705" s="232"/>
      <c r="AX705" s="232"/>
      <c r="AY705" s="232"/>
      <c r="AZ705" s="232"/>
      <c r="BA705" s="232"/>
      <c r="BB705" s="232"/>
      <c r="BC705" s="232"/>
      <c r="BD705" s="232"/>
      <c r="BE705" s="232"/>
      <c r="BF705" s="232"/>
      <c r="BG705" s="232"/>
      <c r="BH705" s="232"/>
      <c r="BI705" s="232"/>
      <c r="BJ705" s="232"/>
      <c r="BK705" s="232"/>
      <c r="BL705" s="232"/>
      <c r="BM705" s="232"/>
      <c r="BN705" s="232"/>
      <c r="BO705" s="232"/>
      <c r="BP705" s="232"/>
      <c r="BQ705" s="232"/>
      <c r="BR705" s="232"/>
      <c r="BS705" s="232"/>
      <c r="BT705" s="232"/>
      <c r="BU705" s="232"/>
      <c r="BV705" s="232"/>
      <c r="BW705" s="232"/>
      <c r="BX705" s="232"/>
      <c r="BY705" s="232"/>
      <c r="BZ705" s="232"/>
      <c r="CA705" s="232"/>
      <c r="CB705" s="232"/>
      <c r="CC705" s="232"/>
      <c r="CD705" s="232"/>
      <c r="CE705" s="232"/>
      <c r="CF705" s="232"/>
      <c r="CG705" s="232"/>
      <c r="CH705" s="232"/>
      <c r="CI705" s="232"/>
      <c r="CJ705" s="232"/>
      <c r="CK705" s="232"/>
      <c r="CL705" s="232"/>
      <c r="CM705" s="232"/>
      <c r="CN705" s="232"/>
      <c r="CO705" s="232"/>
      <c r="CP705" s="232"/>
      <c r="CQ705" s="232"/>
      <c r="CR705" s="232"/>
      <c r="CS705" s="232"/>
      <c r="CT705" s="232"/>
      <c r="CU705" s="232"/>
      <c r="CV705" s="232"/>
      <c r="CW705" s="232"/>
      <c r="CX705" s="232"/>
      <c r="CY705" s="232"/>
      <c r="CZ705" s="232"/>
      <c r="DA705" s="232"/>
      <c r="DB705" s="232"/>
      <c r="DC705" s="232"/>
      <c r="DD705" s="232"/>
      <c r="DE705" s="232"/>
      <c r="DF705" s="232"/>
      <c r="DG705" s="232"/>
      <c r="DH705" s="232"/>
      <c r="DI705" s="232"/>
      <c r="DJ705" s="232"/>
      <c r="DK705" s="232"/>
      <c r="DL705" s="232"/>
      <c r="DM705" s="232"/>
      <c r="DN705" s="232"/>
      <c r="DO705" s="232"/>
      <c r="DP705" s="232"/>
      <c r="DQ705" s="232"/>
      <c r="DR705" s="232"/>
      <c r="DS705" s="232"/>
      <c r="DT705" s="232"/>
      <c r="DU705" s="232"/>
      <c r="DV705" s="232"/>
      <c r="DW705" s="232"/>
      <c r="DX705" s="232"/>
      <c r="DY705" s="232"/>
      <c r="DZ705" s="232"/>
      <c r="EA705" s="232"/>
      <c r="EB705" s="232"/>
      <c r="EC705" s="232"/>
      <c r="ED705" s="232"/>
      <c r="EE705" s="232"/>
      <c r="EF705" s="232"/>
      <c r="EG705" s="232"/>
      <c r="EH705" s="232"/>
      <c r="EI705" s="232"/>
      <c r="EJ705" s="232"/>
      <c r="EK705" s="232"/>
      <c r="EL705" s="232"/>
      <c r="EM705" s="232"/>
      <c r="EN705" s="232"/>
      <c r="EO705" s="232"/>
      <c r="EP705" s="232"/>
      <c r="EQ705" s="232"/>
      <c r="ER705" s="232"/>
      <c r="ES705" s="232"/>
      <c r="ET705" s="232"/>
      <c r="EU705" s="232"/>
      <c r="EV705" s="232"/>
      <c r="EW705" s="232"/>
      <c r="EX705" s="232"/>
      <c r="EY705" s="232"/>
      <c r="EZ705" s="232"/>
      <c r="FA705" s="232"/>
      <c r="FB705" s="232"/>
      <c r="FC705" s="232"/>
      <c r="FD705" s="232"/>
      <c r="FE705" s="232"/>
      <c r="FF705" s="232"/>
      <c r="FG705" s="232"/>
      <c r="FH705" s="232"/>
      <c r="FI705" s="232"/>
      <c r="FJ705" s="232"/>
      <c r="FK705" s="232"/>
      <c r="FL705" s="232"/>
      <c r="FM705" s="232"/>
      <c r="FN705" s="232"/>
      <c r="FO705" s="232"/>
      <c r="FP705" s="232"/>
      <c r="FQ705" s="232"/>
      <c r="FR705" s="232"/>
      <c r="FS705" s="232"/>
      <c r="FT705" s="232"/>
      <c r="FU705" s="232"/>
      <c r="FV705" s="232"/>
      <c r="FW705" s="232"/>
      <c r="FX705" s="232"/>
      <c r="FY705" s="232"/>
      <c r="FZ705" s="232"/>
      <c r="GA705" s="232"/>
      <c r="GB705" s="232"/>
      <c r="GC705" s="232"/>
      <c r="GD705" s="232"/>
      <c r="GE705" s="232"/>
      <c r="GF705" s="232"/>
      <c r="GG705" s="232"/>
      <c r="GH705" s="232"/>
      <c r="GI705" s="232"/>
      <c r="GJ705" s="232"/>
      <c r="GK705" s="232"/>
      <c r="GL705" s="232"/>
      <c r="GM705" s="232"/>
      <c r="GN705" s="232"/>
      <c r="GO705" s="232"/>
      <c r="GP705" s="232"/>
      <c r="GQ705" s="232"/>
      <c r="GR705" s="232"/>
      <c r="GS705" s="232"/>
      <c r="GT705" s="232"/>
      <c r="GU705" s="232"/>
      <c r="GV705" s="232"/>
      <c r="GW705" s="232"/>
      <c r="GX705" s="232"/>
      <c r="GY705" s="232"/>
      <c r="GZ705" s="232"/>
      <c r="HA705" s="232"/>
      <c r="HB705" s="232"/>
      <c r="HC705" s="232"/>
      <c r="HD705" s="232"/>
      <c r="HE705" s="232"/>
      <c r="HF705" s="232"/>
      <c r="HG705" s="232"/>
      <c r="HH705" s="232"/>
      <c r="HI705" s="232"/>
      <c r="HJ705" s="232"/>
      <c r="HK705" s="232"/>
      <c r="HL705" s="232"/>
      <c r="HM705" s="232"/>
      <c r="HN705" s="232"/>
      <c r="HO705" s="232"/>
      <c r="HP705" s="232"/>
      <c r="HQ705" s="232"/>
      <c r="HR705" s="232"/>
      <c r="HS705" s="232"/>
      <c r="HT705" s="232"/>
      <c r="HU705" s="232"/>
      <c r="HV705" s="232"/>
      <c r="HW705" s="232"/>
      <c r="HX705" s="232"/>
      <c r="HY705" s="232"/>
      <c r="HZ705" s="232"/>
    </row>
    <row r="706" spans="1:234" s="232" customFormat="1" ht="10.5" customHeight="1" thickBot="1">
      <c r="A706" s="473"/>
      <c r="B706" s="474"/>
      <c r="C706" s="297">
        <f>SUM(C691:C704)</f>
        <v>14</v>
      </c>
      <c r="D706" s="288">
        <f>SUM(D691:D704)</f>
        <v>14</v>
      </c>
      <c r="E706" s="233">
        <f aca="true" t="shared" si="220" ref="E706:J706">SUM(E691:E704)</f>
        <v>0</v>
      </c>
      <c r="F706" s="233">
        <f t="shared" si="220"/>
        <v>0</v>
      </c>
      <c r="G706" s="233">
        <f t="shared" si="220"/>
        <v>0</v>
      </c>
      <c r="H706" s="233">
        <f t="shared" si="220"/>
        <v>0</v>
      </c>
      <c r="I706" s="233">
        <f t="shared" si="220"/>
        <v>0</v>
      </c>
      <c r="J706" s="233">
        <f t="shared" si="220"/>
        <v>0</v>
      </c>
      <c r="K706" s="234"/>
      <c r="L706" s="235"/>
      <c r="M706" s="236"/>
      <c r="N706" s="237"/>
      <c r="O706" s="477"/>
      <c r="P706" s="478"/>
      <c r="Q706" s="238">
        <f>IF(C706=0,"",Q705/C706*60)</f>
        <v>8.571428571428571</v>
      </c>
      <c r="R706" s="239"/>
      <c r="S706" s="239"/>
      <c r="T706" s="240"/>
      <c r="U706" s="240"/>
      <c r="V706" s="235"/>
      <c r="W706" s="234"/>
      <c r="X706" s="237"/>
      <c r="Y706" s="241"/>
      <c r="Z706" s="314">
        <f>SUM(Z691:Z704)</f>
        <v>0</v>
      </c>
      <c r="AA706" s="315">
        <f>SUM(AA691:AA704)</f>
        <v>0</v>
      </c>
      <c r="AB706" s="288">
        <f>SUM(AB691:AB704)</f>
        <v>14</v>
      </c>
      <c r="AC706" s="288">
        <f aca="true" t="shared" si="221" ref="AC706:AI706">SUM(AC691:AC704)</f>
        <v>0</v>
      </c>
      <c r="AD706" s="288">
        <f t="shared" si="221"/>
        <v>0</v>
      </c>
      <c r="AE706" s="288">
        <f t="shared" si="221"/>
        <v>0</v>
      </c>
      <c r="AF706" s="288">
        <f t="shared" si="221"/>
        <v>0</v>
      </c>
      <c r="AG706" s="288">
        <f t="shared" si="221"/>
        <v>0</v>
      </c>
      <c r="AH706" s="288">
        <f t="shared" si="221"/>
        <v>0</v>
      </c>
      <c r="AI706" s="449">
        <f t="shared" si="221"/>
        <v>0</v>
      </c>
      <c r="AJ706" s="235"/>
      <c r="AK706" s="241"/>
      <c r="AL706" s="314"/>
      <c r="AM706" s="343"/>
      <c r="AN706" s="343"/>
      <c r="AO706" s="315"/>
      <c r="AP706" s="344"/>
      <c r="AQ706" s="368"/>
      <c r="AR706" s="242"/>
      <c r="AS706" s="242"/>
      <c r="AT706" s="242"/>
      <c r="AU706" s="242"/>
      <c r="AV706" s="242"/>
      <c r="AW706" s="242"/>
      <c r="AX706" s="242"/>
      <c r="AY706" s="242"/>
      <c r="AZ706" s="242"/>
      <c r="BA706" s="242"/>
      <c r="BB706" s="242"/>
      <c r="BC706" s="242"/>
      <c r="BD706" s="242"/>
      <c r="BE706" s="242"/>
      <c r="BF706" s="242"/>
      <c r="BG706" s="242"/>
      <c r="BH706" s="242"/>
      <c r="BI706" s="242"/>
      <c r="BJ706" s="242"/>
      <c r="BK706" s="242"/>
      <c r="BL706" s="242"/>
      <c r="BM706" s="242"/>
      <c r="BN706" s="242"/>
      <c r="BO706" s="242"/>
      <c r="BP706" s="242"/>
      <c r="BQ706" s="242"/>
      <c r="BR706" s="242"/>
      <c r="BS706" s="242"/>
      <c r="BT706" s="242"/>
      <c r="BU706" s="242"/>
      <c r="BV706" s="242"/>
      <c r="BW706" s="242"/>
      <c r="BX706" s="242"/>
      <c r="BY706" s="242"/>
      <c r="BZ706" s="242"/>
      <c r="CA706" s="242"/>
      <c r="CB706" s="242"/>
      <c r="CC706" s="242"/>
      <c r="CD706" s="242"/>
      <c r="CE706" s="242"/>
      <c r="CF706" s="242"/>
      <c r="CG706" s="242"/>
      <c r="CH706" s="242"/>
      <c r="CI706" s="242"/>
      <c r="CJ706" s="242"/>
      <c r="CK706" s="242"/>
      <c r="CL706" s="242"/>
      <c r="CM706" s="242"/>
      <c r="CN706" s="242"/>
      <c r="CO706" s="242"/>
      <c r="CP706" s="242"/>
      <c r="CQ706" s="242"/>
      <c r="CR706" s="242"/>
      <c r="CS706" s="242"/>
      <c r="CT706" s="242"/>
      <c r="CU706" s="242"/>
      <c r="CV706" s="242"/>
      <c r="CW706" s="242"/>
      <c r="CX706" s="242"/>
      <c r="CY706" s="242"/>
      <c r="CZ706" s="242"/>
      <c r="DA706" s="242"/>
      <c r="DB706" s="242"/>
      <c r="DC706" s="242"/>
      <c r="DD706" s="242"/>
      <c r="DE706" s="242"/>
      <c r="DF706" s="242"/>
      <c r="DG706" s="242"/>
      <c r="DH706" s="242"/>
      <c r="DI706" s="242"/>
      <c r="DJ706" s="242"/>
      <c r="DK706" s="242"/>
      <c r="DL706" s="242"/>
      <c r="DM706" s="242"/>
      <c r="DN706" s="242"/>
      <c r="DO706" s="242"/>
      <c r="DP706" s="242"/>
      <c r="DQ706" s="242"/>
      <c r="DR706" s="242"/>
      <c r="DS706" s="242"/>
      <c r="DT706" s="242"/>
      <c r="DU706" s="242"/>
      <c r="DV706" s="242"/>
      <c r="DW706" s="242"/>
      <c r="DX706" s="242"/>
      <c r="DY706" s="242"/>
      <c r="DZ706" s="242"/>
      <c r="EA706" s="242"/>
      <c r="EB706" s="242"/>
      <c r="EC706" s="242"/>
      <c r="ED706" s="242"/>
      <c r="EE706" s="242"/>
      <c r="EF706" s="242"/>
      <c r="EG706" s="242"/>
      <c r="EH706" s="242"/>
      <c r="EI706" s="242"/>
      <c r="EJ706" s="242"/>
      <c r="EK706" s="242"/>
      <c r="EL706" s="242"/>
      <c r="EM706" s="242"/>
      <c r="EN706" s="242"/>
      <c r="EO706" s="242"/>
      <c r="EP706" s="242"/>
      <c r="EQ706" s="242"/>
      <c r="ER706" s="242"/>
      <c r="ES706" s="242"/>
      <c r="ET706" s="242"/>
      <c r="EU706" s="242"/>
      <c r="EV706" s="242"/>
      <c r="EW706" s="242"/>
      <c r="EX706" s="242"/>
      <c r="EY706" s="242"/>
      <c r="EZ706" s="242"/>
      <c r="FA706" s="242"/>
      <c r="FB706" s="242"/>
      <c r="FC706" s="242"/>
      <c r="FD706" s="242"/>
      <c r="FE706" s="242"/>
      <c r="FF706" s="242"/>
      <c r="FG706" s="242"/>
      <c r="FH706" s="242"/>
      <c r="FI706" s="242"/>
      <c r="FJ706" s="242"/>
      <c r="FK706" s="242"/>
      <c r="FL706" s="242"/>
      <c r="FM706" s="242"/>
      <c r="FN706" s="242"/>
      <c r="FO706" s="242"/>
      <c r="FP706" s="242"/>
      <c r="FQ706" s="242"/>
      <c r="FR706" s="242"/>
      <c r="FS706" s="242"/>
      <c r="FT706" s="242"/>
      <c r="FU706" s="242"/>
      <c r="FV706" s="242"/>
      <c r="FW706" s="242"/>
      <c r="FX706" s="242"/>
      <c r="FY706" s="242"/>
      <c r="FZ706" s="242"/>
      <c r="GA706" s="242"/>
      <c r="GB706" s="242"/>
      <c r="GC706" s="242"/>
      <c r="GD706" s="242"/>
      <c r="GE706" s="242"/>
      <c r="GF706" s="242"/>
      <c r="GG706" s="242"/>
      <c r="GH706" s="242"/>
      <c r="GI706" s="242"/>
      <c r="GJ706" s="242"/>
      <c r="GK706" s="242"/>
      <c r="GL706" s="242"/>
      <c r="GM706" s="242"/>
      <c r="GN706" s="242"/>
      <c r="GO706" s="242"/>
      <c r="GP706" s="242"/>
      <c r="GQ706" s="242"/>
      <c r="GR706" s="242"/>
      <c r="GS706" s="242"/>
      <c r="GT706" s="242"/>
      <c r="GU706" s="242"/>
      <c r="GV706" s="242"/>
      <c r="GW706" s="242"/>
      <c r="GX706" s="242"/>
      <c r="GY706" s="242"/>
      <c r="GZ706" s="242"/>
      <c r="HA706" s="242"/>
      <c r="HB706" s="242"/>
      <c r="HC706" s="242"/>
      <c r="HD706" s="242"/>
      <c r="HE706" s="242"/>
      <c r="HF706" s="242"/>
      <c r="HG706" s="242"/>
      <c r="HH706" s="242"/>
      <c r="HI706" s="242"/>
      <c r="HJ706" s="242"/>
      <c r="HK706" s="242"/>
      <c r="HL706" s="242"/>
      <c r="HM706" s="242"/>
      <c r="HN706" s="242"/>
      <c r="HO706" s="242"/>
      <c r="HP706" s="242"/>
      <c r="HQ706" s="242"/>
      <c r="HR706" s="242"/>
      <c r="HS706" s="242"/>
      <c r="HT706" s="242"/>
      <c r="HU706" s="242"/>
      <c r="HV706" s="242"/>
      <c r="HW706" s="242"/>
      <c r="HX706" s="242"/>
      <c r="HY706" s="242"/>
      <c r="HZ706" s="242"/>
    </row>
    <row r="707" spans="1:234" s="242" customFormat="1" ht="10.5" customHeight="1" thickBot="1">
      <c r="A707" s="469" t="s">
        <v>51</v>
      </c>
      <c r="B707" s="470">
        <f>B703+1</f>
        <v>38964</v>
      </c>
      <c r="C707" s="293">
        <f>SUM(D707:J708)</f>
        <v>0</v>
      </c>
      <c r="D707" s="284"/>
      <c r="E707" s="80"/>
      <c r="F707" s="80"/>
      <c r="G707" s="80"/>
      <c r="H707" s="80"/>
      <c r="I707" s="80"/>
      <c r="J707" s="81"/>
      <c r="K707" s="28"/>
      <c r="L707" s="30"/>
      <c r="M707" s="82"/>
      <c r="N707" s="83"/>
      <c r="O707" s="214"/>
      <c r="P707" s="223"/>
      <c r="Q707" s="318">
        <f>SUM(R707:R708,T707:T708)+SUM(S707:S708)*1.5+SUM(U707:U708)/3+SUM(V707:V708)*0.6</f>
        <v>0</v>
      </c>
      <c r="R707" s="70"/>
      <c r="S707" s="70"/>
      <c r="T707" s="29"/>
      <c r="U707" s="29"/>
      <c r="V707" s="30"/>
      <c r="W707" s="28"/>
      <c r="X707" s="83"/>
      <c r="Y707" s="140"/>
      <c r="Z707" s="185"/>
      <c r="AA707" s="34"/>
      <c r="AB707" s="32"/>
      <c r="AC707" s="33"/>
      <c r="AD707" s="33"/>
      <c r="AE707" s="33"/>
      <c r="AF707" s="33"/>
      <c r="AG707" s="33"/>
      <c r="AH707" s="33"/>
      <c r="AI707" s="34"/>
      <c r="AJ707" s="30"/>
      <c r="AK707" s="180">
        <v>59</v>
      </c>
      <c r="AL707" s="185">
        <v>89</v>
      </c>
      <c r="AM707" s="33">
        <v>84</v>
      </c>
      <c r="AN707" s="351">
        <v>81</v>
      </c>
      <c r="AO707" s="34">
        <f>AN707-AK707</f>
        <v>22</v>
      </c>
      <c r="AP707" s="352"/>
      <c r="AQ707" s="489" t="s">
        <v>625</v>
      </c>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c r="BO707" s="59"/>
      <c r="BP707" s="59"/>
      <c r="BQ707" s="59"/>
      <c r="BR707" s="59"/>
      <c r="BS707" s="59"/>
      <c r="BT707" s="59"/>
      <c r="BU707" s="59"/>
      <c r="BV707" s="59"/>
      <c r="BW707" s="59"/>
      <c r="BX707" s="59"/>
      <c r="BY707" s="59"/>
      <c r="BZ707" s="59"/>
      <c r="CA707" s="59"/>
      <c r="CB707" s="59"/>
      <c r="CC707" s="59"/>
      <c r="CD707" s="59"/>
      <c r="CE707" s="59"/>
      <c r="CF707" s="59"/>
      <c r="CG707" s="59"/>
      <c r="CH707" s="59"/>
      <c r="CI707" s="59"/>
      <c r="CJ707" s="59"/>
      <c r="CK707" s="59"/>
      <c r="CL707" s="59"/>
      <c r="CM707" s="59"/>
      <c r="CN707" s="59"/>
      <c r="CO707" s="59"/>
      <c r="CP707" s="59"/>
      <c r="CQ707" s="59"/>
      <c r="CR707" s="59"/>
      <c r="CS707" s="59"/>
      <c r="CT707" s="59"/>
      <c r="CU707" s="59"/>
      <c r="CV707" s="59"/>
      <c r="CW707" s="59"/>
      <c r="CX707" s="59"/>
      <c r="CY707" s="59"/>
      <c r="CZ707" s="59"/>
      <c r="DA707" s="59"/>
      <c r="DB707" s="59"/>
      <c r="DC707" s="59"/>
      <c r="DD707" s="59"/>
      <c r="DE707" s="59"/>
      <c r="DF707" s="59"/>
      <c r="DG707" s="59"/>
      <c r="DH707" s="59"/>
      <c r="DI707" s="59"/>
      <c r="DJ707" s="59"/>
      <c r="DK707" s="59"/>
      <c r="DL707" s="59"/>
      <c r="DM707" s="59"/>
      <c r="DN707" s="59"/>
      <c r="DO707" s="59"/>
      <c r="DP707" s="59"/>
      <c r="DQ707" s="59"/>
      <c r="DR707" s="59"/>
      <c r="DS707" s="59"/>
      <c r="DT707" s="59"/>
      <c r="DU707" s="59"/>
      <c r="DV707" s="59"/>
      <c r="DW707" s="59"/>
      <c r="DX707" s="59"/>
      <c r="DY707" s="59"/>
      <c r="DZ707" s="59"/>
      <c r="EA707" s="59"/>
      <c r="EB707" s="59"/>
      <c r="EC707" s="59"/>
      <c r="ED707" s="59"/>
      <c r="EE707" s="59"/>
      <c r="EF707" s="59"/>
      <c r="EG707" s="59"/>
      <c r="EH707" s="59"/>
      <c r="EI707" s="59"/>
      <c r="EJ707" s="59"/>
      <c r="EK707" s="59"/>
      <c r="EL707" s="59"/>
      <c r="EM707" s="59"/>
      <c r="EN707" s="59"/>
      <c r="EO707" s="59"/>
      <c r="EP707" s="59"/>
      <c r="EQ707" s="59"/>
      <c r="ER707" s="59"/>
      <c r="ES707" s="59"/>
      <c r="ET707" s="59"/>
      <c r="EU707" s="59"/>
      <c r="EV707" s="59"/>
      <c r="EW707" s="59"/>
      <c r="EX707" s="59"/>
      <c r="EY707" s="59"/>
      <c r="EZ707" s="59"/>
      <c r="FA707" s="59"/>
      <c r="FB707" s="59"/>
      <c r="FC707" s="59"/>
      <c r="FD707" s="59"/>
      <c r="FE707" s="59"/>
      <c r="FF707" s="59"/>
      <c r="FG707" s="59"/>
      <c r="FH707" s="59"/>
      <c r="FI707" s="59"/>
      <c r="FJ707" s="59"/>
      <c r="FK707" s="59"/>
      <c r="FL707" s="59"/>
      <c r="FM707" s="59"/>
      <c r="FN707" s="59"/>
      <c r="FO707" s="59"/>
      <c r="FP707" s="59"/>
      <c r="FQ707" s="59"/>
      <c r="FR707" s="59"/>
      <c r="FS707" s="59"/>
      <c r="FT707" s="59"/>
      <c r="FU707" s="59"/>
      <c r="FV707" s="59"/>
      <c r="FW707" s="59"/>
      <c r="FX707" s="59"/>
      <c r="FY707" s="59"/>
      <c r="FZ707" s="59"/>
      <c r="GA707" s="59"/>
      <c r="GB707" s="59"/>
      <c r="GC707" s="59"/>
      <c r="GD707" s="59"/>
      <c r="GE707" s="59"/>
      <c r="GF707" s="59"/>
      <c r="GG707" s="59"/>
      <c r="GH707" s="59"/>
      <c r="GI707" s="59"/>
      <c r="GJ707" s="59"/>
      <c r="GK707" s="59"/>
      <c r="GL707" s="59"/>
      <c r="GM707" s="59"/>
      <c r="GN707" s="59"/>
      <c r="GO707" s="59"/>
      <c r="GP707" s="59"/>
      <c r="GQ707" s="59"/>
      <c r="GR707" s="59"/>
      <c r="GS707" s="59"/>
      <c r="GT707" s="59"/>
      <c r="GU707" s="59"/>
      <c r="GV707" s="59"/>
      <c r="GW707" s="59"/>
      <c r="GX707" s="59"/>
      <c r="GY707" s="59"/>
      <c r="GZ707" s="59"/>
      <c r="HA707" s="59"/>
      <c r="HB707" s="59"/>
      <c r="HC707" s="59"/>
      <c r="HD707" s="59"/>
      <c r="HE707" s="59"/>
      <c r="HF707" s="59"/>
      <c r="HG707" s="59"/>
      <c r="HH707" s="59"/>
      <c r="HI707" s="59"/>
      <c r="HJ707" s="59"/>
      <c r="HK707" s="59"/>
      <c r="HL707" s="59"/>
      <c r="HM707" s="59"/>
      <c r="HN707" s="59"/>
      <c r="HO707" s="59"/>
      <c r="HP707" s="59"/>
      <c r="HQ707" s="59"/>
      <c r="HR707" s="59"/>
      <c r="HS707" s="59"/>
      <c r="HT707" s="59"/>
      <c r="HU707" s="59"/>
      <c r="HV707" s="59"/>
      <c r="HW707" s="59"/>
      <c r="HX707" s="59"/>
      <c r="HY707" s="59"/>
      <c r="HZ707" s="59"/>
    </row>
    <row r="708" spans="1:234" ht="10.5" customHeight="1">
      <c r="A708" s="467"/>
      <c r="B708" s="468"/>
      <c r="C708" s="292"/>
      <c r="D708" s="283"/>
      <c r="E708" s="87"/>
      <c r="F708" s="87"/>
      <c r="G708" s="87"/>
      <c r="H708" s="87"/>
      <c r="I708" s="87"/>
      <c r="J708" s="88"/>
      <c r="K708" s="89"/>
      <c r="L708" s="90"/>
      <c r="M708" s="91"/>
      <c r="N708" s="92"/>
      <c r="O708" s="215"/>
      <c r="P708" s="224"/>
      <c r="Q708" s="319"/>
      <c r="R708" s="93"/>
      <c r="S708" s="93"/>
      <c r="T708" s="94"/>
      <c r="U708" s="94"/>
      <c r="V708" s="90"/>
      <c r="W708" s="89"/>
      <c r="X708" s="92"/>
      <c r="Y708" s="182"/>
      <c r="Z708" s="184"/>
      <c r="AA708" s="306"/>
      <c r="AB708" s="442"/>
      <c r="AC708" s="349"/>
      <c r="AD708" s="349"/>
      <c r="AE708" s="349"/>
      <c r="AF708" s="349"/>
      <c r="AG708" s="349"/>
      <c r="AH708" s="349"/>
      <c r="AI708" s="306"/>
      <c r="AJ708" s="90">
        <v>7</v>
      </c>
      <c r="AK708" s="182"/>
      <c r="AL708" s="184"/>
      <c r="AM708" s="349"/>
      <c r="AN708" s="349"/>
      <c r="AO708" s="306"/>
      <c r="AP708" s="350"/>
      <c r="AQ708" s="490"/>
      <c r="AR708" s="95"/>
      <c r="AS708" s="95"/>
      <c r="AT708" s="95"/>
      <c r="AU708" s="95"/>
      <c r="AV708" s="95"/>
      <c r="AW708" s="95"/>
      <c r="AX708" s="95"/>
      <c r="AY708" s="95"/>
      <c r="AZ708" s="95"/>
      <c r="BA708" s="95"/>
      <c r="BB708" s="95"/>
      <c r="BC708" s="95"/>
      <c r="BD708" s="95"/>
      <c r="BE708" s="95"/>
      <c r="BF708" s="95"/>
      <c r="BG708" s="95"/>
      <c r="BH708" s="95"/>
      <c r="BI708" s="95"/>
      <c r="BJ708" s="95"/>
      <c r="BK708" s="95"/>
      <c r="BL708" s="95"/>
      <c r="BM708" s="95"/>
      <c r="BN708" s="95"/>
      <c r="BO708" s="95"/>
      <c r="BP708" s="95"/>
      <c r="BQ708" s="95"/>
      <c r="BR708" s="95"/>
      <c r="BS708" s="95"/>
      <c r="BT708" s="95"/>
      <c r="BU708" s="95"/>
      <c r="BV708" s="95"/>
      <c r="BW708" s="95"/>
      <c r="BX708" s="95"/>
      <c r="BY708" s="95"/>
      <c r="BZ708" s="95"/>
      <c r="CA708" s="95"/>
      <c r="CB708" s="95"/>
      <c r="CC708" s="95"/>
      <c r="CD708" s="95"/>
      <c r="CE708" s="95"/>
      <c r="CF708" s="95"/>
      <c r="CG708" s="95"/>
      <c r="CH708" s="95"/>
      <c r="CI708" s="95"/>
      <c r="CJ708" s="95"/>
      <c r="CK708" s="95"/>
      <c r="CL708" s="95"/>
      <c r="CM708" s="95"/>
      <c r="CN708" s="95"/>
      <c r="CO708" s="95"/>
      <c r="CP708" s="95"/>
      <c r="CQ708" s="95"/>
      <c r="CR708" s="95"/>
      <c r="CS708" s="95"/>
      <c r="CT708" s="95"/>
      <c r="CU708" s="95"/>
      <c r="CV708" s="95"/>
      <c r="CW708" s="95"/>
      <c r="CX708" s="95"/>
      <c r="CY708" s="95"/>
      <c r="CZ708" s="95"/>
      <c r="DA708" s="95"/>
      <c r="DB708" s="95"/>
      <c r="DC708" s="95"/>
      <c r="DD708" s="95"/>
      <c r="DE708" s="95"/>
      <c r="DF708" s="95"/>
      <c r="DG708" s="95"/>
      <c r="DH708" s="95"/>
      <c r="DI708" s="95"/>
      <c r="DJ708" s="95"/>
      <c r="DK708" s="95"/>
      <c r="DL708" s="95"/>
      <c r="DM708" s="95"/>
      <c r="DN708" s="95"/>
      <c r="DO708" s="95"/>
      <c r="DP708" s="95"/>
      <c r="DQ708" s="95"/>
      <c r="DR708" s="95"/>
      <c r="DS708" s="95"/>
      <c r="DT708" s="95"/>
      <c r="DU708" s="95"/>
      <c r="DV708" s="95"/>
      <c r="DW708" s="95"/>
      <c r="DX708" s="95"/>
      <c r="DY708" s="95"/>
      <c r="DZ708" s="95"/>
      <c r="EA708" s="95"/>
      <c r="EB708" s="95"/>
      <c r="EC708" s="95"/>
      <c r="ED708" s="95"/>
      <c r="EE708" s="95"/>
      <c r="EF708" s="95"/>
      <c r="EG708" s="95"/>
      <c r="EH708" s="95"/>
      <c r="EI708" s="95"/>
      <c r="EJ708" s="95"/>
      <c r="EK708" s="95"/>
      <c r="EL708" s="95"/>
      <c r="EM708" s="95"/>
      <c r="EN708" s="95"/>
      <c r="EO708" s="95"/>
      <c r="EP708" s="95"/>
      <c r="EQ708" s="95"/>
      <c r="ER708" s="95"/>
      <c r="ES708" s="95"/>
      <c r="ET708" s="95"/>
      <c r="EU708" s="95"/>
      <c r="EV708" s="95"/>
      <c r="EW708" s="95"/>
      <c r="EX708" s="95"/>
      <c r="EY708" s="95"/>
      <c r="EZ708" s="95"/>
      <c r="FA708" s="95"/>
      <c r="FB708" s="95"/>
      <c r="FC708" s="95"/>
      <c r="FD708" s="95"/>
      <c r="FE708" s="95"/>
      <c r="FF708" s="95"/>
      <c r="FG708" s="95"/>
      <c r="FH708" s="95"/>
      <c r="FI708" s="95"/>
      <c r="FJ708" s="95"/>
      <c r="FK708" s="95"/>
      <c r="FL708" s="95"/>
      <c r="FM708" s="95"/>
      <c r="FN708" s="95"/>
      <c r="FO708" s="95"/>
      <c r="FP708" s="95"/>
      <c r="FQ708" s="95"/>
      <c r="FR708" s="95"/>
      <c r="FS708" s="95"/>
      <c r="FT708" s="95"/>
      <c r="FU708" s="95"/>
      <c r="FV708" s="95"/>
      <c r="FW708" s="95"/>
      <c r="FX708" s="95"/>
      <c r="FY708" s="95"/>
      <c r="FZ708" s="95"/>
      <c r="GA708" s="95"/>
      <c r="GB708" s="95"/>
      <c r="GC708" s="95"/>
      <c r="GD708" s="95"/>
      <c r="GE708" s="95"/>
      <c r="GF708" s="95"/>
      <c r="GG708" s="95"/>
      <c r="GH708" s="95"/>
      <c r="GI708" s="95"/>
      <c r="GJ708" s="95"/>
      <c r="GK708" s="95"/>
      <c r="GL708" s="95"/>
      <c r="GM708" s="95"/>
      <c r="GN708" s="95"/>
      <c r="GO708" s="95"/>
      <c r="GP708" s="95"/>
      <c r="GQ708" s="95"/>
      <c r="GR708" s="95"/>
      <c r="GS708" s="95"/>
      <c r="GT708" s="95"/>
      <c r="GU708" s="95"/>
      <c r="GV708" s="95"/>
      <c r="GW708" s="95"/>
      <c r="GX708" s="95"/>
      <c r="GY708" s="95"/>
      <c r="GZ708" s="95"/>
      <c r="HA708" s="95"/>
      <c r="HB708" s="95"/>
      <c r="HC708" s="95"/>
      <c r="HD708" s="95"/>
      <c r="HE708" s="95"/>
      <c r="HF708" s="95"/>
      <c r="HG708" s="95"/>
      <c r="HH708" s="95"/>
      <c r="HI708" s="95"/>
      <c r="HJ708" s="95"/>
      <c r="HK708" s="95"/>
      <c r="HL708" s="95"/>
      <c r="HM708" s="95"/>
      <c r="HN708" s="95"/>
      <c r="HO708" s="95"/>
      <c r="HP708" s="95"/>
      <c r="HQ708" s="95"/>
      <c r="HR708" s="95"/>
      <c r="HS708" s="95"/>
      <c r="HT708" s="95"/>
      <c r="HU708" s="95"/>
      <c r="HV708" s="95"/>
      <c r="HW708" s="95"/>
      <c r="HX708" s="95"/>
      <c r="HY708" s="95"/>
      <c r="HZ708" s="95"/>
    </row>
    <row r="709" spans="1:234" s="95" customFormat="1" ht="10.5" customHeight="1">
      <c r="A709" s="463" t="s">
        <v>59</v>
      </c>
      <c r="B709" s="465">
        <f>B707+1</f>
        <v>38965</v>
      </c>
      <c r="C709" s="293">
        <f>SUM(D709:J710)</f>
        <v>68</v>
      </c>
      <c r="D709" s="284">
        <v>68</v>
      </c>
      <c r="E709" s="80"/>
      <c r="F709" s="80"/>
      <c r="G709" s="80"/>
      <c r="H709" s="80"/>
      <c r="I709" s="80"/>
      <c r="J709" s="81"/>
      <c r="K709" s="28" t="s">
        <v>133</v>
      </c>
      <c r="L709" s="30">
        <v>8</v>
      </c>
      <c r="M709" s="82" t="s">
        <v>100</v>
      </c>
      <c r="N709" s="83">
        <v>13</v>
      </c>
      <c r="O709" s="211" t="s">
        <v>29</v>
      </c>
      <c r="P709" s="221"/>
      <c r="Q709" s="318">
        <f>SUM(R709:R710,T709:T710)+SUM(S709:S710)*1.5+SUM(U709:U710)/3+SUM(V709:V710)*0.6</f>
        <v>13</v>
      </c>
      <c r="R709" s="70"/>
      <c r="S709" s="70"/>
      <c r="T709" s="29">
        <v>13</v>
      </c>
      <c r="U709" s="29"/>
      <c r="V709" s="30"/>
      <c r="W709" s="28">
        <v>135</v>
      </c>
      <c r="X709" s="83"/>
      <c r="Y709" s="140"/>
      <c r="Z709" s="185"/>
      <c r="AA709" s="34"/>
      <c r="AB709" s="32">
        <v>68</v>
      </c>
      <c r="AC709" s="33"/>
      <c r="AD709" s="33"/>
      <c r="AE709" s="33"/>
      <c r="AF709" s="33"/>
      <c r="AG709" s="33"/>
      <c r="AH709" s="33"/>
      <c r="AI709" s="34"/>
      <c r="AJ709" s="30"/>
      <c r="AK709" s="180">
        <v>58</v>
      </c>
      <c r="AL709" s="185">
        <v>83</v>
      </c>
      <c r="AM709" s="33">
        <v>85</v>
      </c>
      <c r="AN709" s="33">
        <v>76</v>
      </c>
      <c r="AO709" s="34">
        <f>AN709-AK709</f>
        <v>18</v>
      </c>
      <c r="AP709" s="352"/>
      <c r="AQ709" s="491" t="s">
        <v>374</v>
      </c>
      <c r="AR709" s="59"/>
      <c r="AS709" s="59"/>
      <c r="AT709" s="59"/>
      <c r="AU709" s="59"/>
      <c r="AV709" s="59"/>
      <c r="AW709" s="59"/>
      <c r="AX709" s="59"/>
      <c r="AY709" s="59"/>
      <c r="AZ709" s="59"/>
      <c r="BA709" s="59"/>
      <c r="BB709" s="59"/>
      <c r="BC709" s="59"/>
      <c r="BD709" s="59"/>
      <c r="BE709" s="59"/>
      <c r="BF709" s="59"/>
      <c r="BG709" s="59"/>
      <c r="BH709" s="59"/>
      <c r="BI709" s="59"/>
      <c r="BJ709" s="59"/>
      <c r="BK709" s="59"/>
      <c r="BL709" s="59"/>
      <c r="BM709" s="59"/>
      <c r="BN709" s="59"/>
      <c r="BO709" s="59"/>
      <c r="BP709" s="59"/>
      <c r="BQ709" s="59"/>
      <c r="BR709" s="59"/>
      <c r="BS709" s="59"/>
      <c r="BT709" s="59"/>
      <c r="BU709" s="59"/>
      <c r="BV709" s="59"/>
      <c r="BW709" s="59"/>
      <c r="BX709" s="59"/>
      <c r="BY709" s="59"/>
      <c r="BZ709" s="59"/>
      <c r="CA709" s="59"/>
      <c r="CB709" s="59"/>
      <c r="CC709" s="59"/>
      <c r="CD709" s="59"/>
      <c r="CE709" s="59"/>
      <c r="CF709" s="59"/>
      <c r="CG709" s="59"/>
      <c r="CH709" s="59"/>
      <c r="CI709" s="59"/>
      <c r="CJ709" s="59"/>
      <c r="CK709" s="59"/>
      <c r="CL709" s="59"/>
      <c r="CM709" s="59"/>
      <c r="CN709" s="59"/>
      <c r="CO709" s="59"/>
      <c r="CP709" s="59"/>
      <c r="CQ709" s="59"/>
      <c r="CR709" s="59"/>
      <c r="CS709" s="59"/>
      <c r="CT709" s="59"/>
      <c r="CU709" s="59"/>
      <c r="CV709" s="59"/>
      <c r="CW709" s="59"/>
      <c r="CX709" s="59"/>
      <c r="CY709" s="59"/>
      <c r="CZ709" s="59"/>
      <c r="DA709" s="59"/>
      <c r="DB709" s="59"/>
      <c r="DC709" s="59"/>
      <c r="DD709" s="59"/>
      <c r="DE709" s="59"/>
      <c r="DF709" s="59"/>
      <c r="DG709" s="59"/>
      <c r="DH709" s="59"/>
      <c r="DI709" s="59"/>
      <c r="DJ709" s="59"/>
      <c r="DK709" s="59"/>
      <c r="DL709" s="59"/>
      <c r="DM709" s="59"/>
      <c r="DN709" s="59"/>
      <c r="DO709" s="59"/>
      <c r="DP709" s="59"/>
      <c r="DQ709" s="59"/>
      <c r="DR709" s="59"/>
      <c r="DS709" s="59"/>
      <c r="DT709" s="59"/>
      <c r="DU709" s="59"/>
      <c r="DV709" s="59"/>
      <c r="DW709" s="59"/>
      <c r="DX709" s="59"/>
      <c r="DY709" s="59"/>
      <c r="DZ709" s="59"/>
      <c r="EA709" s="59"/>
      <c r="EB709" s="59"/>
      <c r="EC709" s="59"/>
      <c r="ED709" s="59"/>
      <c r="EE709" s="59"/>
      <c r="EF709" s="59"/>
      <c r="EG709" s="59"/>
      <c r="EH709" s="59"/>
      <c r="EI709" s="59"/>
      <c r="EJ709" s="59"/>
      <c r="EK709" s="59"/>
      <c r="EL709" s="59"/>
      <c r="EM709" s="59"/>
      <c r="EN709" s="59"/>
      <c r="EO709" s="59"/>
      <c r="EP709" s="59"/>
      <c r="EQ709" s="59"/>
      <c r="ER709" s="59"/>
      <c r="ES709" s="59"/>
      <c r="ET709" s="59"/>
      <c r="EU709" s="59"/>
      <c r="EV709" s="59"/>
      <c r="EW709" s="59"/>
      <c r="EX709" s="59"/>
      <c r="EY709" s="59"/>
      <c r="EZ709" s="59"/>
      <c r="FA709" s="59"/>
      <c r="FB709" s="59"/>
      <c r="FC709" s="59"/>
      <c r="FD709" s="59"/>
      <c r="FE709" s="59"/>
      <c r="FF709" s="59"/>
      <c r="FG709" s="59"/>
      <c r="FH709" s="59"/>
      <c r="FI709" s="59"/>
      <c r="FJ709" s="59"/>
      <c r="FK709" s="59"/>
      <c r="FL709" s="59"/>
      <c r="FM709" s="59"/>
      <c r="FN709" s="59"/>
      <c r="FO709" s="59"/>
      <c r="FP709" s="59"/>
      <c r="FQ709" s="59"/>
      <c r="FR709" s="59"/>
      <c r="FS709" s="59"/>
      <c r="FT709" s="59"/>
      <c r="FU709" s="59"/>
      <c r="FV709" s="59"/>
      <c r="FW709" s="59"/>
      <c r="FX709" s="59"/>
      <c r="FY709" s="59"/>
      <c r="FZ709" s="59"/>
      <c r="GA709" s="59"/>
      <c r="GB709" s="59"/>
      <c r="GC709" s="59"/>
      <c r="GD709" s="59"/>
      <c r="GE709" s="59"/>
      <c r="GF709" s="59"/>
      <c r="GG709" s="59"/>
      <c r="GH709" s="59"/>
      <c r="GI709" s="59"/>
      <c r="GJ709" s="59"/>
      <c r="GK709" s="59"/>
      <c r="GL709" s="59"/>
      <c r="GM709" s="59"/>
      <c r="GN709" s="59"/>
      <c r="GO709" s="59"/>
      <c r="GP709" s="59"/>
      <c r="GQ709" s="59"/>
      <c r="GR709" s="59"/>
      <c r="GS709" s="59"/>
      <c r="GT709" s="59"/>
      <c r="GU709" s="59"/>
      <c r="GV709" s="59"/>
      <c r="GW709" s="59"/>
      <c r="GX709" s="59"/>
      <c r="GY709" s="59"/>
      <c r="GZ709" s="59"/>
      <c r="HA709" s="59"/>
      <c r="HB709" s="59"/>
      <c r="HC709" s="59"/>
      <c r="HD709" s="59"/>
      <c r="HE709" s="59"/>
      <c r="HF709" s="59"/>
      <c r="HG709" s="59"/>
      <c r="HH709" s="59"/>
      <c r="HI709" s="59"/>
      <c r="HJ709" s="59"/>
      <c r="HK709" s="59"/>
      <c r="HL709" s="59"/>
      <c r="HM709" s="59"/>
      <c r="HN709" s="59"/>
      <c r="HO709" s="59"/>
      <c r="HP709" s="59"/>
      <c r="HQ709" s="59"/>
      <c r="HR709" s="59"/>
      <c r="HS709" s="59"/>
      <c r="HT709" s="59"/>
      <c r="HU709" s="59"/>
      <c r="HV709" s="59"/>
      <c r="HW709" s="59"/>
      <c r="HX709" s="59"/>
      <c r="HY709" s="59"/>
      <c r="HZ709" s="59"/>
    </row>
    <row r="710" spans="1:234" ht="10.5" customHeight="1">
      <c r="A710" s="467"/>
      <c r="B710" s="468"/>
      <c r="C710" s="292"/>
      <c r="D710" s="283"/>
      <c r="E710" s="87"/>
      <c r="F710" s="87"/>
      <c r="G710" s="87"/>
      <c r="H710" s="87"/>
      <c r="I710" s="87"/>
      <c r="J710" s="88"/>
      <c r="K710" s="89"/>
      <c r="L710" s="90"/>
      <c r="M710" s="91"/>
      <c r="N710" s="92"/>
      <c r="O710" s="212"/>
      <c r="P710" s="222"/>
      <c r="Q710" s="319"/>
      <c r="R710" s="93"/>
      <c r="S710" s="93"/>
      <c r="T710" s="94"/>
      <c r="U710" s="94"/>
      <c r="V710" s="90"/>
      <c r="W710" s="89"/>
      <c r="X710" s="92"/>
      <c r="Y710" s="182"/>
      <c r="Z710" s="184"/>
      <c r="AA710" s="306"/>
      <c r="AB710" s="442"/>
      <c r="AC710" s="349"/>
      <c r="AD710" s="349"/>
      <c r="AE710" s="349"/>
      <c r="AF710" s="349"/>
      <c r="AG710" s="349"/>
      <c r="AH710" s="349"/>
      <c r="AI710" s="306"/>
      <c r="AJ710" s="90">
        <v>5</v>
      </c>
      <c r="AK710" s="182"/>
      <c r="AL710" s="184"/>
      <c r="AM710" s="349"/>
      <c r="AN710" s="349"/>
      <c r="AO710" s="306"/>
      <c r="AP710" s="350">
        <v>11</v>
      </c>
      <c r="AQ710" s="490"/>
      <c r="AR710" s="95"/>
      <c r="AS710" s="95"/>
      <c r="AT710" s="95"/>
      <c r="AU710" s="95"/>
      <c r="AV710" s="95"/>
      <c r="AW710" s="95"/>
      <c r="AX710" s="95"/>
      <c r="AY710" s="95"/>
      <c r="AZ710" s="95"/>
      <c r="BA710" s="95"/>
      <c r="BB710" s="95"/>
      <c r="BC710" s="95"/>
      <c r="BD710" s="95"/>
      <c r="BE710" s="95"/>
      <c r="BF710" s="95"/>
      <c r="BG710" s="95"/>
      <c r="BH710" s="95"/>
      <c r="BI710" s="95"/>
      <c r="BJ710" s="95"/>
      <c r="BK710" s="95"/>
      <c r="BL710" s="95"/>
      <c r="BM710" s="95"/>
      <c r="BN710" s="95"/>
      <c r="BO710" s="95"/>
      <c r="BP710" s="95"/>
      <c r="BQ710" s="95"/>
      <c r="BR710" s="95"/>
      <c r="BS710" s="95"/>
      <c r="BT710" s="95"/>
      <c r="BU710" s="95"/>
      <c r="BV710" s="95"/>
      <c r="BW710" s="95"/>
      <c r="BX710" s="95"/>
      <c r="BY710" s="95"/>
      <c r="BZ710" s="95"/>
      <c r="CA710" s="95"/>
      <c r="CB710" s="95"/>
      <c r="CC710" s="95"/>
      <c r="CD710" s="95"/>
      <c r="CE710" s="95"/>
      <c r="CF710" s="95"/>
      <c r="CG710" s="95"/>
      <c r="CH710" s="95"/>
      <c r="CI710" s="95"/>
      <c r="CJ710" s="95"/>
      <c r="CK710" s="95"/>
      <c r="CL710" s="95"/>
      <c r="CM710" s="95"/>
      <c r="CN710" s="95"/>
      <c r="CO710" s="95"/>
      <c r="CP710" s="95"/>
      <c r="CQ710" s="95"/>
      <c r="CR710" s="95"/>
      <c r="CS710" s="95"/>
      <c r="CT710" s="95"/>
      <c r="CU710" s="95"/>
      <c r="CV710" s="95"/>
      <c r="CW710" s="95"/>
      <c r="CX710" s="95"/>
      <c r="CY710" s="95"/>
      <c r="CZ710" s="95"/>
      <c r="DA710" s="95"/>
      <c r="DB710" s="95"/>
      <c r="DC710" s="95"/>
      <c r="DD710" s="95"/>
      <c r="DE710" s="95"/>
      <c r="DF710" s="95"/>
      <c r="DG710" s="95"/>
      <c r="DH710" s="95"/>
      <c r="DI710" s="95"/>
      <c r="DJ710" s="95"/>
      <c r="DK710" s="95"/>
      <c r="DL710" s="95"/>
      <c r="DM710" s="95"/>
      <c r="DN710" s="95"/>
      <c r="DO710" s="95"/>
      <c r="DP710" s="95"/>
      <c r="DQ710" s="95"/>
      <c r="DR710" s="95"/>
      <c r="DS710" s="95"/>
      <c r="DT710" s="95"/>
      <c r="DU710" s="95"/>
      <c r="DV710" s="95"/>
      <c r="DW710" s="95"/>
      <c r="DX710" s="95"/>
      <c r="DY710" s="95"/>
      <c r="DZ710" s="95"/>
      <c r="EA710" s="95"/>
      <c r="EB710" s="95"/>
      <c r="EC710" s="95"/>
      <c r="ED710" s="95"/>
      <c r="EE710" s="95"/>
      <c r="EF710" s="95"/>
      <c r="EG710" s="95"/>
      <c r="EH710" s="95"/>
      <c r="EI710" s="95"/>
      <c r="EJ710" s="95"/>
      <c r="EK710" s="95"/>
      <c r="EL710" s="95"/>
      <c r="EM710" s="95"/>
      <c r="EN710" s="95"/>
      <c r="EO710" s="95"/>
      <c r="EP710" s="95"/>
      <c r="EQ710" s="95"/>
      <c r="ER710" s="95"/>
      <c r="ES710" s="95"/>
      <c r="ET710" s="95"/>
      <c r="EU710" s="95"/>
      <c r="EV710" s="95"/>
      <c r="EW710" s="95"/>
      <c r="EX710" s="95"/>
      <c r="EY710" s="95"/>
      <c r="EZ710" s="95"/>
      <c r="FA710" s="95"/>
      <c r="FB710" s="95"/>
      <c r="FC710" s="95"/>
      <c r="FD710" s="95"/>
      <c r="FE710" s="95"/>
      <c r="FF710" s="95"/>
      <c r="FG710" s="95"/>
      <c r="FH710" s="95"/>
      <c r="FI710" s="95"/>
      <c r="FJ710" s="95"/>
      <c r="FK710" s="95"/>
      <c r="FL710" s="95"/>
      <c r="FM710" s="95"/>
      <c r="FN710" s="95"/>
      <c r="FO710" s="95"/>
      <c r="FP710" s="95"/>
      <c r="FQ710" s="95"/>
      <c r="FR710" s="95"/>
      <c r="FS710" s="95"/>
      <c r="FT710" s="95"/>
      <c r="FU710" s="95"/>
      <c r="FV710" s="95"/>
      <c r="FW710" s="95"/>
      <c r="FX710" s="95"/>
      <c r="FY710" s="95"/>
      <c r="FZ710" s="95"/>
      <c r="GA710" s="95"/>
      <c r="GB710" s="95"/>
      <c r="GC710" s="95"/>
      <c r="GD710" s="95"/>
      <c r="GE710" s="95"/>
      <c r="GF710" s="95"/>
      <c r="GG710" s="95"/>
      <c r="GH710" s="95"/>
      <c r="GI710" s="95"/>
      <c r="GJ710" s="95"/>
      <c r="GK710" s="95"/>
      <c r="GL710" s="95"/>
      <c r="GM710" s="95"/>
      <c r="GN710" s="95"/>
      <c r="GO710" s="95"/>
      <c r="GP710" s="95"/>
      <c r="GQ710" s="95"/>
      <c r="GR710" s="95"/>
      <c r="GS710" s="95"/>
      <c r="GT710" s="95"/>
      <c r="GU710" s="95"/>
      <c r="GV710" s="95"/>
      <c r="GW710" s="95"/>
      <c r="GX710" s="95"/>
      <c r="GY710" s="95"/>
      <c r="GZ710" s="95"/>
      <c r="HA710" s="95"/>
      <c r="HB710" s="95"/>
      <c r="HC710" s="95"/>
      <c r="HD710" s="95"/>
      <c r="HE710" s="95"/>
      <c r="HF710" s="95"/>
      <c r="HG710" s="95"/>
      <c r="HH710" s="95"/>
      <c r="HI710" s="95"/>
      <c r="HJ710" s="95"/>
      <c r="HK710" s="95"/>
      <c r="HL710" s="95"/>
      <c r="HM710" s="95"/>
      <c r="HN710" s="95"/>
      <c r="HO710" s="95"/>
      <c r="HP710" s="95"/>
      <c r="HQ710" s="95"/>
      <c r="HR710" s="95"/>
      <c r="HS710" s="95"/>
      <c r="HT710" s="95"/>
      <c r="HU710" s="95"/>
      <c r="HV710" s="95"/>
      <c r="HW710" s="95"/>
      <c r="HX710" s="95"/>
      <c r="HY710" s="95"/>
      <c r="HZ710" s="95"/>
    </row>
    <row r="711" spans="1:234" s="95" customFormat="1" ht="10.5" customHeight="1">
      <c r="A711" s="463" t="s">
        <v>60</v>
      </c>
      <c r="B711" s="465">
        <f>B709+1</f>
        <v>38966</v>
      </c>
      <c r="C711" s="293">
        <f>SUM(D711:J712)</f>
        <v>0</v>
      </c>
      <c r="D711" s="284"/>
      <c r="E711" s="80"/>
      <c r="F711" s="80"/>
      <c r="G711" s="80"/>
      <c r="H711" s="80"/>
      <c r="I711" s="80"/>
      <c r="J711" s="81"/>
      <c r="K711" s="28"/>
      <c r="L711" s="30"/>
      <c r="M711" s="82"/>
      <c r="N711" s="83"/>
      <c r="O711" s="211"/>
      <c r="P711" s="221"/>
      <c r="Q711" s="318">
        <f>SUM(R711:R712,T711:T712)+SUM(S711:S712)*1.5+SUM(U711:U712)/3+SUM(V711:V712)*0.6</f>
        <v>0</v>
      </c>
      <c r="R711" s="70"/>
      <c r="S711" s="70"/>
      <c r="T711" s="29"/>
      <c r="U711" s="29"/>
      <c r="V711" s="30"/>
      <c r="W711" s="28"/>
      <c r="X711" s="83"/>
      <c r="Y711" s="140"/>
      <c r="Z711" s="185"/>
      <c r="AA711" s="34"/>
      <c r="AB711" s="32"/>
      <c r="AC711" s="33"/>
      <c r="AD711" s="33"/>
      <c r="AE711" s="33"/>
      <c r="AF711" s="33"/>
      <c r="AG711" s="33"/>
      <c r="AH711" s="33"/>
      <c r="AI711" s="34"/>
      <c r="AJ711" s="30"/>
      <c r="AK711" s="180" t="s">
        <v>99</v>
      </c>
      <c r="AL711" s="185"/>
      <c r="AM711" s="33"/>
      <c r="AN711" s="33"/>
      <c r="AO711" s="34"/>
      <c r="AP711" s="352"/>
      <c r="AQ711" s="491" t="s">
        <v>375</v>
      </c>
      <c r="AR711" s="59"/>
      <c r="AS711" s="59"/>
      <c r="AT711" s="59"/>
      <c r="AU711" s="59"/>
      <c r="AV711" s="59"/>
      <c r="AW711" s="59"/>
      <c r="AX711" s="59"/>
      <c r="AY711" s="59"/>
      <c r="AZ711" s="59"/>
      <c r="BA711" s="59"/>
      <c r="BB711" s="59"/>
      <c r="BC711" s="59"/>
      <c r="BD711" s="59"/>
      <c r="BE711" s="59"/>
      <c r="BF711" s="59"/>
      <c r="BG711" s="59"/>
      <c r="BH711" s="59"/>
      <c r="BI711" s="59"/>
      <c r="BJ711" s="59"/>
      <c r="BK711" s="59"/>
      <c r="BL711" s="59"/>
      <c r="BM711" s="59"/>
      <c r="BN711" s="59"/>
      <c r="BO711" s="59"/>
      <c r="BP711" s="59"/>
      <c r="BQ711" s="59"/>
      <c r="BR711" s="59"/>
      <c r="BS711" s="59"/>
      <c r="BT711" s="59"/>
      <c r="BU711" s="59"/>
      <c r="BV711" s="59"/>
      <c r="BW711" s="59"/>
      <c r="BX711" s="59"/>
      <c r="BY711" s="59"/>
      <c r="BZ711" s="59"/>
      <c r="CA711" s="59"/>
      <c r="CB711" s="59"/>
      <c r="CC711" s="59"/>
      <c r="CD711" s="59"/>
      <c r="CE711" s="59"/>
      <c r="CF711" s="59"/>
      <c r="CG711" s="59"/>
      <c r="CH711" s="59"/>
      <c r="CI711" s="59"/>
      <c r="CJ711" s="59"/>
      <c r="CK711" s="59"/>
      <c r="CL711" s="59"/>
      <c r="CM711" s="59"/>
      <c r="CN711" s="59"/>
      <c r="CO711" s="59"/>
      <c r="CP711" s="59"/>
      <c r="CQ711" s="59"/>
      <c r="CR711" s="59"/>
      <c r="CS711" s="59"/>
      <c r="CT711" s="59"/>
      <c r="CU711" s="59"/>
      <c r="CV711" s="59"/>
      <c r="CW711" s="59"/>
      <c r="CX711" s="59"/>
      <c r="CY711" s="59"/>
      <c r="CZ711" s="59"/>
      <c r="DA711" s="59"/>
      <c r="DB711" s="59"/>
      <c r="DC711" s="59"/>
      <c r="DD711" s="59"/>
      <c r="DE711" s="59"/>
      <c r="DF711" s="59"/>
      <c r="DG711" s="59"/>
      <c r="DH711" s="59"/>
      <c r="DI711" s="59"/>
      <c r="DJ711" s="59"/>
      <c r="DK711" s="59"/>
      <c r="DL711" s="59"/>
      <c r="DM711" s="59"/>
      <c r="DN711" s="59"/>
      <c r="DO711" s="59"/>
      <c r="DP711" s="59"/>
      <c r="DQ711" s="59"/>
      <c r="DR711" s="59"/>
      <c r="DS711" s="59"/>
      <c r="DT711" s="59"/>
      <c r="DU711" s="59"/>
      <c r="DV711" s="59"/>
      <c r="DW711" s="59"/>
      <c r="DX711" s="59"/>
      <c r="DY711" s="59"/>
      <c r="DZ711" s="59"/>
      <c r="EA711" s="59"/>
      <c r="EB711" s="59"/>
      <c r="EC711" s="59"/>
      <c r="ED711" s="59"/>
      <c r="EE711" s="59"/>
      <c r="EF711" s="59"/>
      <c r="EG711" s="59"/>
      <c r="EH711" s="59"/>
      <c r="EI711" s="59"/>
      <c r="EJ711" s="59"/>
      <c r="EK711" s="59"/>
      <c r="EL711" s="59"/>
      <c r="EM711" s="59"/>
      <c r="EN711" s="59"/>
      <c r="EO711" s="59"/>
      <c r="EP711" s="59"/>
      <c r="EQ711" s="59"/>
      <c r="ER711" s="59"/>
      <c r="ES711" s="59"/>
      <c r="ET711" s="59"/>
      <c r="EU711" s="59"/>
      <c r="EV711" s="59"/>
      <c r="EW711" s="59"/>
      <c r="EX711" s="59"/>
      <c r="EY711" s="59"/>
      <c r="EZ711" s="59"/>
      <c r="FA711" s="59"/>
      <c r="FB711" s="59"/>
      <c r="FC711" s="59"/>
      <c r="FD711" s="59"/>
      <c r="FE711" s="59"/>
      <c r="FF711" s="59"/>
      <c r="FG711" s="59"/>
      <c r="FH711" s="59"/>
      <c r="FI711" s="59"/>
      <c r="FJ711" s="59"/>
      <c r="FK711" s="59"/>
      <c r="FL711" s="59"/>
      <c r="FM711" s="59"/>
      <c r="FN711" s="59"/>
      <c r="FO711" s="59"/>
      <c r="FP711" s="59"/>
      <c r="FQ711" s="59"/>
      <c r="FR711" s="59"/>
      <c r="FS711" s="59"/>
      <c r="FT711" s="59"/>
      <c r="FU711" s="59"/>
      <c r="FV711" s="59"/>
      <c r="FW711" s="59"/>
      <c r="FX711" s="59"/>
      <c r="FY711" s="59"/>
      <c r="FZ711" s="59"/>
      <c r="GA711" s="59"/>
      <c r="GB711" s="59"/>
      <c r="GC711" s="59"/>
      <c r="GD711" s="59"/>
      <c r="GE711" s="59"/>
      <c r="GF711" s="59"/>
      <c r="GG711" s="59"/>
      <c r="GH711" s="59"/>
      <c r="GI711" s="59"/>
      <c r="GJ711" s="59"/>
      <c r="GK711" s="59"/>
      <c r="GL711" s="59"/>
      <c r="GM711" s="59"/>
      <c r="GN711" s="59"/>
      <c r="GO711" s="59"/>
      <c r="GP711" s="59"/>
      <c r="GQ711" s="59"/>
      <c r="GR711" s="59"/>
      <c r="GS711" s="59"/>
      <c r="GT711" s="59"/>
      <c r="GU711" s="59"/>
      <c r="GV711" s="59"/>
      <c r="GW711" s="59"/>
      <c r="GX711" s="59"/>
      <c r="GY711" s="59"/>
      <c r="GZ711" s="59"/>
      <c r="HA711" s="59"/>
      <c r="HB711" s="59"/>
      <c r="HC711" s="59"/>
      <c r="HD711" s="59"/>
      <c r="HE711" s="59"/>
      <c r="HF711" s="59"/>
      <c r="HG711" s="59"/>
      <c r="HH711" s="59"/>
      <c r="HI711" s="59"/>
      <c r="HJ711" s="59"/>
      <c r="HK711" s="59"/>
      <c r="HL711" s="59"/>
      <c r="HM711" s="59"/>
      <c r="HN711" s="59"/>
      <c r="HO711" s="59"/>
      <c r="HP711" s="59"/>
      <c r="HQ711" s="59"/>
      <c r="HR711" s="59"/>
      <c r="HS711" s="59"/>
      <c r="HT711" s="59"/>
      <c r="HU711" s="59"/>
      <c r="HV711" s="59"/>
      <c r="HW711" s="59"/>
      <c r="HX711" s="59"/>
      <c r="HY711" s="59"/>
      <c r="HZ711" s="59"/>
    </row>
    <row r="712" spans="1:234" ht="10.5" customHeight="1">
      <c r="A712" s="467"/>
      <c r="B712" s="468"/>
      <c r="C712" s="294"/>
      <c r="D712" s="283"/>
      <c r="E712" s="87"/>
      <c r="F712" s="87"/>
      <c r="G712" s="87"/>
      <c r="H712" s="87"/>
      <c r="I712" s="87"/>
      <c r="J712" s="88"/>
      <c r="K712" s="89"/>
      <c r="L712" s="90"/>
      <c r="M712" s="91"/>
      <c r="N712" s="92"/>
      <c r="O712" s="212"/>
      <c r="P712" s="222"/>
      <c r="Q712" s="319"/>
      <c r="R712" s="93"/>
      <c r="S712" s="93"/>
      <c r="T712" s="94"/>
      <c r="U712" s="94"/>
      <c r="V712" s="90"/>
      <c r="W712" s="89"/>
      <c r="X712" s="92"/>
      <c r="Y712" s="182"/>
      <c r="Z712" s="184"/>
      <c r="AA712" s="306"/>
      <c r="AB712" s="442"/>
      <c r="AC712" s="349"/>
      <c r="AD712" s="349"/>
      <c r="AE712" s="349"/>
      <c r="AF712" s="349"/>
      <c r="AG712" s="349"/>
      <c r="AH712" s="349"/>
      <c r="AI712" s="306"/>
      <c r="AJ712" s="90">
        <v>8</v>
      </c>
      <c r="AK712" s="182"/>
      <c r="AL712" s="184"/>
      <c r="AM712" s="349"/>
      <c r="AN712" s="349"/>
      <c r="AO712" s="306"/>
      <c r="AP712" s="350"/>
      <c r="AQ712" s="490"/>
      <c r="AR712" s="95"/>
      <c r="AS712" s="95"/>
      <c r="AT712" s="95"/>
      <c r="AU712" s="95"/>
      <c r="AV712" s="95"/>
      <c r="AW712" s="95"/>
      <c r="AX712" s="95"/>
      <c r="AY712" s="95"/>
      <c r="AZ712" s="95"/>
      <c r="BA712" s="95"/>
      <c r="BB712" s="95"/>
      <c r="BC712" s="95"/>
      <c r="BD712" s="95"/>
      <c r="BE712" s="95"/>
      <c r="BF712" s="95"/>
      <c r="BG712" s="95"/>
      <c r="BH712" s="95"/>
      <c r="BI712" s="95"/>
      <c r="BJ712" s="95"/>
      <c r="BK712" s="95"/>
      <c r="BL712" s="95"/>
      <c r="BM712" s="95"/>
      <c r="BN712" s="95"/>
      <c r="BO712" s="95"/>
      <c r="BP712" s="95"/>
      <c r="BQ712" s="95"/>
      <c r="BR712" s="95"/>
      <c r="BS712" s="95"/>
      <c r="BT712" s="95"/>
      <c r="BU712" s="95"/>
      <c r="BV712" s="95"/>
      <c r="BW712" s="95"/>
      <c r="BX712" s="95"/>
      <c r="BY712" s="95"/>
      <c r="BZ712" s="95"/>
      <c r="CA712" s="95"/>
      <c r="CB712" s="95"/>
      <c r="CC712" s="95"/>
      <c r="CD712" s="95"/>
      <c r="CE712" s="95"/>
      <c r="CF712" s="95"/>
      <c r="CG712" s="95"/>
      <c r="CH712" s="95"/>
      <c r="CI712" s="95"/>
      <c r="CJ712" s="95"/>
      <c r="CK712" s="95"/>
      <c r="CL712" s="95"/>
      <c r="CM712" s="95"/>
      <c r="CN712" s="95"/>
      <c r="CO712" s="95"/>
      <c r="CP712" s="95"/>
      <c r="CQ712" s="95"/>
      <c r="CR712" s="95"/>
      <c r="CS712" s="95"/>
      <c r="CT712" s="95"/>
      <c r="CU712" s="95"/>
      <c r="CV712" s="95"/>
      <c r="CW712" s="95"/>
      <c r="CX712" s="95"/>
      <c r="CY712" s="95"/>
      <c r="CZ712" s="95"/>
      <c r="DA712" s="95"/>
      <c r="DB712" s="95"/>
      <c r="DC712" s="95"/>
      <c r="DD712" s="95"/>
      <c r="DE712" s="95"/>
      <c r="DF712" s="95"/>
      <c r="DG712" s="95"/>
      <c r="DH712" s="95"/>
      <c r="DI712" s="95"/>
      <c r="DJ712" s="95"/>
      <c r="DK712" s="95"/>
      <c r="DL712" s="95"/>
      <c r="DM712" s="95"/>
      <c r="DN712" s="95"/>
      <c r="DO712" s="95"/>
      <c r="DP712" s="95"/>
      <c r="DQ712" s="95"/>
      <c r="DR712" s="95"/>
      <c r="DS712" s="95"/>
      <c r="DT712" s="95"/>
      <c r="DU712" s="95"/>
      <c r="DV712" s="95"/>
      <c r="DW712" s="95"/>
      <c r="DX712" s="95"/>
      <c r="DY712" s="95"/>
      <c r="DZ712" s="95"/>
      <c r="EA712" s="95"/>
      <c r="EB712" s="95"/>
      <c r="EC712" s="95"/>
      <c r="ED712" s="95"/>
      <c r="EE712" s="95"/>
      <c r="EF712" s="95"/>
      <c r="EG712" s="95"/>
      <c r="EH712" s="95"/>
      <c r="EI712" s="95"/>
      <c r="EJ712" s="95"/>
      <c r="EK712" s="95"/>
      <c r="EL712" s="95"/>
      <c r="EM712" s="95"/>
      <c r="EN712" s="95"/>
      <c r="EO712" s="95"/>
      <c r="EP712" s="95"/>
      <c r="EQ712" s="95"/>
      <c r="ER712" s="95"/>
      <c r="ES712" s="95"/>
      <c r="ET712" s="95"/>
      <c r="EU712" s="95"/>
      <c r="EV712" s="95"/>
      <c r="EW712" s="95"/>
      <c r="EX712" s="95"/>
      <c r="EY712" s="95"/>
      <c r="EZ712" s="95"/>
      <c r="FA712" s="95"/>
      <c r="FB712" s="95"/>
      <c r="FC712" s="95"/>
      <c r="FD712" s="95"/>
      <c r="FE712" s="95"/>
      <c r="FF712" s="95"/>
      <c r="FG712" s="95"/>
      <c r="FH712" s="95"/>
      <c r="FI712" s="95"/>
      <c r="FJ712" s="95"/>
      <c r="FK712" s="95"/>
      <c r="FL712" s="95"/>
      <c r="FM712" s="95"/>
      <c r="FN712" s="95"/>
      <c r="FO712" s="95"/>
      <c r="FP712" s="95"/>
      <c r="FQ712" s="95"/>
      <c r="FR712" s="95"/>
      <c r="FS712" s="95"/>
      <c r="FT712" s="95"/>
      <c r="FU712" s="95"/>
      <c r="FV712" s="95"/>
      <c r="FW712" s="95"/>
      <c r="FX712" s="95"/>
      <c r="FY712" s="95"/>
      <c r="FZ712" s="95"/>
      <c r="GA712" s="95"/>
      <c r="GB712" s="95"/>
      <c r="GC712" s="95"/>
      <c r="GD712" s="95"/>
      <c r="GE712" s="95"/>
      <c r="GF712" s="95"/>
      <c r="GG712" s="95"/>
      <c r="GH712" s="95"/>
      <c r="GI712" s="95"/>
      <c r="GJ712" s="95"/>
      <c r="GK712" s="95"/>
      <c r="GL712" s="95"/>
      <c r="GM712" s="95"/>
      <c r="GN712" s="95"/>
      <c r="GO712" s="95"/>
      <c r="GP712" s="95"/>
      <c r="GQ712" s="95"/>
      <c r="GR712" s="95"/>
      <c r="GS712" s="95"/>
      <c r="GT712" s="95"/>
      <c r="GU712" s="95"/>
      <c r="GV712" s="95"/>
      <c r="GW712" s="95"/>
      <c r="GX712" s="95"/>
      <c r="GY712" s="95"/>
      <c r="GZ712" s="95"/>
      <c r="HA712" s="95"/>
      <c r="HB712" s="95"/>
      <c r="HC712" s="95"/>
      <c r="HD712" s="95"/>
      <c r="HE712" s="95"/>
      <c r="HF712" s="95"/>
      <c r="HG712" s="95"/>
      <c r="HH712" s="95"/>
      <c r="HI712" s="95"/>
      <c r="HJ712" s="95"/>
      <c r="HK712" s="95"/>
      <c r="HL712" s="95"/>
      <c r="HM712" s="95"/>
      <c r="HN712" s="95"/>
      <c r="HO712" s="95"/>
      <c r="HP712" s="95"/>
      <c r="HQ712" s="95"/>
      <c r="HR712" s="95"/>
      <c r="HS712" s="95"/>
      <c r="HT712" s="95"/>
      <c r="HU712" s="95"/>
      <c r="HV712" s="95"/>
      <c r="HW712" s="95"/>
      <c r="HX712" s="95"/>
      <c r="HY712" s="95"/>
      <c r="HZ712" s="95"/>
    </row>
    <row r="713" spans="1:234" s="95" customFormat="1" ht="10.5" customHeight="1">
      <c r="A713" s="463" t="s">
        <v>61</v>
      </c>
      <c r="B713" s="465">
        <f>B711+1</f>
        <v>38967</v>
      </c>
      <c r="C713" s="293">
        <f>SUM(D713:J714)</f>
        <v>0</v>
      </c>
      <c r="D713" s="285"/>
      <c r="E713" s="96"/>
      <c r="F713" s="80"/>
      <c r="G713" s="80"/>
      <c r="H713" s="80"/>
      <c r="I713" s="96"/>
      <c r="J713" s="81"/>
      <c r="K713" s="28"/>
      <c r="L713" s="99"/>
      <c r="M713" s="82"/>
      <c r="N713" s="83"/>
      <c r="O713" s="213"/>
      <c r="P713" s="221"/>
      <c r="Q713" s="318">
        <f>SUM(R713:R714,T713:T714)+SUM(S713:S714)*1.5+SUM(U713:U714)/3+SUM(V713:V714)*0.6</f>
        <v>0</v>
      </c>
      <c r="R713" s="70"/>
      <c r="S713" s="70"/>
      <c r="T713" s="29"/>
      <c r="U713" s="29"/>
      <c r="V713" s="30"/>
      <c r="W713" s="28"/>
      <c r="X713" s="83"/>
      <c r="Y713" s="140"/>
      <c r="Z713" s="185"/>
      <c r="AA713" s="34"/>
      <c r="AB713" s="32"/>
      <c r="AC713" s="33"/>
      <c r="AD713" s="33"/>
      <c r="AE713" s="33"/>
      <c r="AF713" s="33"/>
      <c r="AG713" s="33"/>
      <c r="AH713" s="33"/>
      <c r="AI713" s="34"/>
      <c r="AJ713" s="30"/>
      <c r="AK713" s="180">
        <v>60</v>
      </c>
      <c r="AL713" s="185">
        <v>80</v>
      </c>
      <c r="AM713" s="33">
        <v>84</v>
      </c>
      <c r="AN713" s="33">
        <v>79</v>
      </c>
      <c r="AO713" s="34">
        <f>AN713-AK713</f>
        <v>19</v>
      </c>
      <c r="AP713" s="352"/>
      <c r="AQ713" s="491"/>
      <c r="AR713" s="59"/>
      <c r="AS713" s="59"/>
      <c r="AT713" s="59"/>
      <c r="AU713" s="59"/>
      <c r="AV713" s="59"/>
      <c r="AW713" s="59"/>
      <c r="AX713" s="59"/>
      <c r="AY713" s="59"/>
      <c r="AZ713" s="59"/>
      <c r="BA713" s="59"/>
      <c r="BB713" s="59"/>
      <c r="BC713" s="59"/>
      <c r="BD713" s="59"/>
      <c r="BE713" s="59"/>
      <c r="BF713" s="59"/>
      <c r="BG713" s="59"/>
      <c r="BH713" s="59"/>
      <c r="BI713" s="59"/>
      <c r="BJ713" s="59"/>
      <c r="BK713" s="59"/>
      <c r="BL713" s="59"/>
      <c r="BM713" s="59"/>
      <c r="BN713" s="59"/>
      <c r="BO713" s="59"/>
      <c r="BP713" s="59"/>
      <c r="BQ713" s="59"/>
      <c r="BR713" s="59"/>
      <c r="BS713" s="59"/>
      <c r="BT713" s="59"/>
      <c r="BU713" s="59"/>
      <c r="BV713" s="59"/>
      <c r="BW713" s="59"/>
      <c r="BX713" s="59"/>
      <c r="BY713" s="59"/>
      <c r="BZ713" s="59"/>
      <c r="CA713" s="59"/>
      <c r="CB713" s="59"/>
      <c r="CC713" s="59"/>
      <c r="CD713" s="59"/>
      <c r="CE713" s="59"/>
      <c r="CF713" s="59"/>
      <c r="CG713" s="59"/>
      <c r="CH713" s="59"/>
      <c r="CI713" s="59"/>
      <c r="CJ713" s="59"/>
      <c r="CK713" s="59"/>
      <c r="CL713" s="59"/>
      <c r="CM713" s="59"/>
      <c r="CN713" s="59"/>
      <c r="CO713" s="59"/>
      <c r="CP713" s="59"/>
      <c r="CQ713" s="59"/>
      <c r="CR713" s="59"/>
      <c r="CS713" s="59"/>
      <c r="CT713" s="59"/>
      <c r="CU713" s="59"/>
      <c r="CV713" s="59"/>
      <c r="CW713" s="59"/>
      <c r="CX713" s="59"/>
      <c r="CY713" s="59"/>
      <c r="CZ713" s="59"/>
      <c r="DA713" s="59"/>
      <c r="DB713" s="59"/>
      <c r="DC713" s="59"/>
      <c r="DD713" s="59"/>
      <c r="DE713" s="59"/>
      <c r="DF713" s="59"/>
      <c r="DG713" s="59"/>
      <c r="DH713" s="59"/>
      <c r="DI713" s="59"/>
      <c r="DJ713" s="59"/>
      <c r="DK713" s="59"/>
      <c r="DL713" s="59"/>
      <c r="DM713" s="59"/>
      <c r="DN713" s="59"/>
      <c r="DO713" s="59"/>
      <c r="DP713" s="59"/>
      <c r="DQ713" s="59"/>
      <c r="DR713" s="59"/>
      <c r="DS713" s="59"/>
      <c r="DT713" s="59"/>
      <c r="DU713" s="59"/>
      <c r="DV713" s="59"/>
      <c r="DW713" s="59"/>
      <c r="DX713" s="59"/>
      <c r="DY713" s="59"/>
      <c r="DZ713" s="59"/>
      <c r="EA713" s="59"/>
      <c r="EB713" s="59"/>
      <c r="EC713" s="59"/>
      <c r="ED713" s="59"/>
      <c r="EE713" s="59"/>
      <c r="EF713" s="59"/>
      <c r="EG713" s="59"/>
      <c r="EH713" s="59"/>
      <c r="EI713" s="59"/>
      <c r="EJ713" s="59"/>
      <c r="EK713" s="59"/>
      <c r="EL713" s="59"/>
      <c r="EM713" s="59"/>
      <c r="EN713" s="59"/>
      <c r="EO713" s="59"/>
      <c r="EP713" s="59"/>
      <c r="EQ713" s="59"/>
      <c r="ER713" s="59"/>
      <c r="ES713" s="59"/>
      <c r="ET713" s="59"/>
      <c r="EU713" s="59"/>
      <c r="EV713" s="59"/>
      <c r="EW713" s="59"/>
      <c r="EX713" s="59"/>
      <c r="EY713" s="59"/>
      <c r="EZ713" s="59"/>
      <c r="FA713" s="59"/>
      <c r="FB713" s="59"/>
      <c r="FC713" s="59"/>
      <c r="FD713" s="59"/>
      <c r="FE713" s="59"/>
      <c r="FF713" s="59"/>
      <c r="FG713" s="59"/>
      <c r="FH713" s="59"/>
      <c r="FI713" s="59"/>
      <c r="FJ713" s="59"/>
      <c r="FK713" s="59"/>
      <c r="FL713" s="59"/>
      <c r="FM713" s="59"/>
      <c r="FN713" s="59"/>
      <c r="FO713" s="59"/>
      <c r="FP713" s="59"/>
      <c r="FQ713" s="59"/>
      <c r="FR713" s="59"/>
      <c r="FS713" s="59"/>
      <c r="FT713" s="59"/>
      <c r="FU713" s="59"/>
      <c r="FV713" s="59"/>
      <c r="FW713" s="59"/>
      <c r="FX713" s="59"/>
      <c r="FY713" s="59"/>
      <c r="FZ713" s="59"/>
      <c r="GA713" s="59"/>
      <c r="GB713" s="59"/>
      <c r="GC713" s="59"/>
      <c r="GD713" s="59"/>
      <c r="GE713" s="59"/>
      <c r="GF713" s="59"/>
      <c r="GG713" s="59"/>
      <c r="GH713" s="59"/>
      <c r="GI713" s="59"/>
      <c r="GJ713" s="59"/>
      <c r="GK713" s="59"/>
      <c r="GL713" s="59"/>
      <c r="GM713" s="59"/>
      <c r="GN713" s="59"/>
      <c r="GO713" s="59"/>
      <c r="GP713" s="59"/>
      <c r="GQ713" s="59"/>
      <c r="GR713" s="59"/>
      <c r="GS713" s="59"/>
      <c r="GT713" s="59"/>
      <c r="GU713" s="59"/>
      <c r="GV713" s="59"/>
      <c r="GW713" s="59"/>
      <c r="GX713" s="59"/>
      <c r="GY713" s="59"/>
      <c r="GZ713" s="59"/>
      <c r="HA713" s="59"/>
      <c r="HB713" s="59"/>
      <c r="HC713" s="59"/>
      <c r="HD713" s="59"/>
      <c r="HE713" s="59"/>
      <c r="HF713" s="59"/>
      <c r="HG713" s="59"/>
      <c r="HH713" s="59"/>
      <c r="HI713" s="59"/>
      <c r="HJ713" s="59"/>
      <c r="HK713" s="59"/>
      <c r="HL713" s="59"/>
      <c r="HM713" s="59"/>
      <c r="HN713" s="59"/>
      <c r="HO713" s="59"/>
      <c r="HP713" s="59"/>
      <c r="HQ713" s="59"/>
      <c r="HR713" s="59"/>
      <c r="HS713" s="59"/>
      <c r="HT713" s="59"/>
      <c r="HU713" s="59"/>
      <c r="HV713" s="59"/>
      <c r="HW713" s="59"/>
      <c r="HX713" s="59"/>
      <c r="HY713" s="59"/>
      <c r="HZ713" s="59"/>
    </row>
    <row r="714" spans="1:234" ht="10.5" customHeight="1">
      <c r="A714" s="467"/>
      <c r="B714" s="468"/>
      <c r="C714" s="294"/>
      <c r="D714" s="286"/>
      <c r="E714" s="97"/>
      <c r="F714" s="87"/>
      <c r="G714" s="87"/>
      <c r="H714" s="87"/>
      <c r="I714" s="97"/>
      <c r="J714" s="88"/>
      <c r="K714" s="89"/>
      <c r="L714" s="101"/>
      <c r="M714" s="91"/>
      <c r="N714" s="92"/>
      <c r="O714" s="212"/>
      <c r="P714" s="222"/>
      <c r="Q714" s="319"/>
      <c r="R714" s="93"/>
      <c r="S714" s="93"/>
      <c r="T714" s="94"/>
      <c r="U714" s="94"/>
      <c r="V714" s="90"/>
      <c r="W714" s="89"/>
      <c r="X714" s="92"/>
      <c r="Y714" s="182"/>
      <c r="Z714" s="184"/>
      <c r="AA714" s="306"/>
      <c r="AB714" s="442"/>
      <c r="AC714" s="349"/>
      <c r="AD714" s="349"/>
      <c r="AE714" s="349"/>
      <c r="AF714" s="349"/>
      <c r="AG714" s="349"/>
      <c r="AH714" s="349"/>
      <c r="AI714" s="306"/>
      <c r="AJ714" s="90">
        <v>8</v>
      </c>
      <c r="AK714" s="182"/>
      <c r="AL714" s="184"/>
      <c r="AM714" s="349"/>
      <c r="AN714" s="349"/>
      <c r="AO714" s="306"/>
      <c r="AP714" s="350"/>
      <c r="AQ714" s="490"/>
      <c r="AR714" s="95"/>
      <c r="AS714" s="95"/>
      <c r="AT714" s="95"/>
      <c r="AU714" s="95"/>
      <c r="AV714" s="95"/>
      <c r="AW714" s="95"/>
      <c r="AX714" s="95"/>
      <c r="AY714" s="95"/>
      <c r="AZ714" s="95"/>
      <c r="BA714" s="95"/>
      <c r="BB714" s="95"/>
      <c r="BC714" s="95"/>
      <c r="BD714" s="95"/>
      <c r="BE714" s="95"/>
      <c r="BF714" s="95"/>
      <c r="BG714" s="95"/>
      <c r="BH714" s="95"/>
      <c r="BI714" s="95"/>
      <c r="BJ714" s="95"/>
      <c r="BK714" s="95"/>
      <c r="BL714" s="95"/>
      <c r="BM714" s="95"/>
      <c r="BN714" s="95"/>
      <c r="BO714" s="95"/>
      <c r="BP714" s="95"/>
      <c r="BQ714" s="95"/>
      <c r="BR714" s="95"/>
      <c r="BS714" s="95"/>
      <c r="BT714" s="95"/>
      <c r="BU714" s="95"/>
      <c r="BV714" s="95"/>
      <c r="BW714" s="95"/>
      <c r="BX714" s="95"/>
      <c r="BY714" s="95"/>
      <c r="BZ714" s="95"/>
      <c r="CA714" s="95"/>
      <c r="CB714" s="95"/>
      <c r="CC714" s="95"/>
      <c r="CD714" s="95"/>
      <c r="CE714" s="95"/>
      <c r="CF714" s="95"/>
      <c r="CG714" s="95"/>
      <c r="CH714" s="95"/>
      <c r="CI714" s="95"/>
      <c r="CJ714" s="95"/>
      <c r="CK714" s="95"/>
      <c r="CL714" s="95"/>
      <c r="CM714" s="95"/>
      <c r="CN714" s="95"/>
      <c r="CO714" s="95"/>
      <c r="CP714" s="95"/>
      <c r="CQ714" s="95"/>
      <c r="CR714" s="95"/>
      <c r="CS714" s="95"/>
      <c r="CT714" s="95"/>
      <c r="CU714" s="95"/>
      <c r="CV714" s="95"/>
      <c r="CW714" s="95"/>
      <c r="CX714" s="95"/>
      <c r="CY714" s="95"/>
      <c r="CZ714" s="95"/>
      <c r="DA714" s="95"/>
      <c r="DB714" s="95"/>
      <c r="DC714" s="95"/>
      <c r="DD714" s="95"/>
      <c r="DE714" s="95"/>
      <c r="DF714" s="95"/>
      <c r="DG714" s="95"/>
      <c r="DH714" s="95"/>
      <c r="DI714" s="95"/>
      <c r="DJ714" s="95"/>
      <c r="DK714" s="95"/>
      <c r="DL714" s="95"/>
      <c r="DM714" s="95"/>
      <c r="DN714" s="95"/>
      <c r="DO714" s="95"/>
      <c r="DP714" s="95"/>
      <c r="DQ714" s="95"/>
      <c r="DR714" s="95"/>
      <c r="DS714" s="95"/>
      <c r="DT714" s="95"/>
      <c r="DU714" s="95"/>
      <c r="DV714" s="95"/>
      <c r="DW714" s="95"/>
      <c r="DX714" s="95"/>
      <c r="DY714" s="95"/>
      <c r="DZ714" s="95"/>
      <c r="EA714" s="95"/>
      <c r="EB714" s="95"/>
      <c r="EC714" s="95"/>
      <c r="ED714" s="95"/>
      <c r="EE714" s="95"/>
      <c r="EF714" s="95"/>
      <c r="EG714" s="95"/>
      <c r="EH714" s="95"/>
      <c r="EI714" s="95"/>
      <c r="EJ714" s="95"/>
      <c r="EK714" s="95"/>
      <c r="EL714" s="95"/>
      <c r="EM714" s="95"/>
      <c r="EN714" s="95"/>
      <c r="EO714" s="95"/>
      <c r="EP714" s="95"/>
      <c r="EQ714" s="95"/>
      <c r="ER714" s="95"/>
      <c r="ES714" s="95"/>
      <c r="ET714" s="95"/>
      <c r="EU714" s="95"/>
      <c r="EV714" s="95"/>
      <c r="EW714" s="95"/>
      <c r="EX714" s="95"/>
      <c r="EY714" s="95"/>
      <c r="EZ714" s="95"/>
      <c r="FA714" s="95"/>
      <c r="FB714" s="95"/>
      <c r="FC714" s="95"/>
      <c r="FD714" s="95"/>
      <c r="FE714" s="95"/>
      <c r="FF714" s="95"/>
      <c r="FG714" s="95"/>
      <c r="FH714" s="95"/>
      <c r="FI714" s="95"/>
      <c r="FJ714" s="95"/>
      <c r="FK714" s="95"/>
      <c r="FL714" s="95"/>
      <c r="FM714" s="95"/>
      <c r="FN714" s="95"/>
      <c r="FO714" s="95"/>
      <c r="FP714" s="95"/>
      <c r="FQ714" s="95"/>
      <c r="FR714" s="95"/>
      <c r="FS714" s="95"/>
      <c r="FT714" s="95"/>
      <c r="FU714" s="95"/>
      <c r="FV714" s="95"/>
      <c r="FW714" s="95"/>
      <c r="FX714" s="95"/>
      <c r="FY714" s="95"/>
      <c r="FZ714" s="95"/>
      <c r="GA714" s="95"/>
      <c r="GB714" s="95"/>
      <c r="GC714" s="95"/>
      <c r="GD714" s="95"/>
      <c r="GE714" s="95"/>
      <c r="GF714" s="95"/>
      <c r="GG714" s="95"/>
      <c r="GH714" s="95"/>
      <c r="GI714" s="95"/>
      <c r="GJ714" s="95"/>
      <c r="GK714" s="95"/>
      <c r="GL714" s="95"/>
      <c r="GM714" s="95"/>
      <c r="GN714" s="95"/>
      <c r="GO714" s="95"/>
      <c r="GP714" s="95"/>
      <c r="GQ714" s="95"/>
      <c r="GR714" s="95"/>
      <c r="GS714" s="95"/>
      <c r="GT714" s="95"/>
      <c r="GU714" s="95"/>
      <c r="GV714" s="95"/>
      <c r="GW714" s="95"/>
      <c r="GX714" s="95"/>
      <c r="GY714" s="95"/>
      <c r="GZ714" s="95"/>
      <c r="HA714" s="95"/>
      <c r="HB714" s="95"/>
      <c r="HC714" s="95"/>
      <c r="HD714" s="95"/>
      <c r="HE714" s="95"/>
      <c r="HF714" s="95"/>
      <c r="HG714" s="95"/>
      <c r="HH714" s="95"/>
      <c r="HI714" s="95"/>
      <c r="HJ714" s="95"/>
      <c r="HK714" s="95"/>
      <c r="HL714" s="95"/>
      <c r="HM714" s="95"/>
      <c r="HN714" s="95"/>
      <c r="HO714" s="95"/>
      <c r="HP714" s="95"/>
      <c r="HQ714" s="95"/>
      <c r="HR714" s="95"/>
      <c r="HS714" s="95"/>
      <c r="HT714" s="95"/>
      <c r="HU714" s="95"/>
      <c r="HV714" s="95"/>
      <c r="HW714" s="95"/>
      <c r="HX714" s="95"/>
      <c r="HY714" s="95"/>
      <c r="HZ714" s="95"/>
    </row>
    <row r="715" spans="1:234" s="95" customFormat="1" ht="10.5" customHeight="1">
      <c r="A715" s="463" t="s">
        <v>62</v>
      </c>
      <c r="B715" s="465">
        <f>B713+1</f>
        <v>38968</v>
      </c>
      <c r="C715" s="293">
        <f>SUM(D715:J716)</f>
        <v>27</v>
      </c>
      <c r="D715" s="285"/>
      <c r="E715" s="96"/>
      <c r="F715" s="80"/>
      <c r="G715" s="80"/>
      <c r="H715" s="80"/>
      <c r="I715" s="80"/>
      <c r="J715" s="98"/>
      <c r="K715" s="28"/>
      <c r="L715" s="30"/>
      <c r="M715" s="82"/>
      <c r="N715" s="83"/>
      <c r="O715" s="211"/>
      <c r="P715" s="221"/>
      <c r="Q715" s="318">
        <f>SUM(R715:R716,T715:T716)+SUM(S715:S716)*1.5+SUM(U715:U716)/3+SUM(V715:V716)*0.6</f>
        <v>5</v>
      </c>
      <c r="R715" s="70"/>
      <c r="S715" s="70"/>
      <c r="T715" s="29"/>
      <c r="U715" s="29"/>
      <c r="V715" s="30"/>
      <c r="W715" s="28"/>
      <c r="X715" s="83"/>
      <c r="Y715" s="180"/>
      <c r="Z715" s="307"/>
      <c r="AA715" s="54"/>
      <c r="AB715" s="38"/>
      <c r="AC715" s="37"/>
      <c r="AD715" s="37"/>
      <c r="AE715" s="37"/>
      <c r="AF715" s="37"/>
      <c r="AG715" s="37"/>
      <c r="AH715" s="37"/>
      <c r="AI715" s="54"/>
      <c r="AJ715" s="30"/>
      <c r="AK715" s="180">
        <v>60</v>
      </c>
      <c r="AL715" s="185">
        <v>77</v>
      </c>
      <c r="AM715" s="33">
        <v>78</v>
      </c>
      <c r="AN715" s="33">
        <v>75</v>
      </c>
      <c r="AO715" s="34">
        <f>AN715-AK715</f>
        <v>15</v>
      </c>
      <c r="AP715" s="352"/>
      <c r="AQ715" s="491" t="s">
        <v>376</v>
      </c>
      <c r="AR715" s="59"/>
      <c r="AS715" s="59"/>
      <c r="AT715" s="59"/>
      <c r="AU715" s="59"/>
      <c r="AV715" s="59"/>
      <c r="AW715" s="59"/>
      <c r="AX715" s="59"/>
      <c r="AY715" s="59"/>
      <c r="AZ715" s="59"/>
      <c r="BA715" s="59"/>
      <c r="BB715" s="59"/>
      <c r="BC715" s="59"/>
      <c r="BD715" s="59"/>
      <c r="BE715" s="59"/>
      <c r="BF715" s="59"/>
      <c r="BG715" s="59"/>
      <c r="BH715" s="59"/>
      <c r="BI715" s="59"/>
      <c r="BJ715" s="59"/>
      <c r="BK715" s="59"/>
      <c r="BL715" s="59"/>
      <c r="BM715" s="59"/>
      <c r="BN715" s="59"/>
      <c r="BO715" s="59"/>
      <c r="BP715" s="59"/>
      <c r="BQ715" s="59"/>
      <c r="BR715" s="59"/>
      <c r="BS715" s="59"/>
      <c r="BT715" s="59"/>
      <c r="BU715" s="59"/>
      <c r="BV715" s="59"/>
      <c r="BW715" s="59"/>
      <c r="BX715" s="59"/>
      <c r="BY715" s="59"/>
      <c r="BZ715" s="59"/>
      <c r="CA715" s="59"/>
      <c r="CB715" s="59"/>
      <c r="CC715" s="59"/>
      <c r="CD715" s="59"/>
      <c r="CE715" s="59"/>
      <c r="CF715" s="59"/>
      <c r="CG715" s="59"/>
      <c r="CH715" s="59"/>
      <c r="CI715" s="59"/>
      <c r="CJ715" s="59"/>
      <c r="CK715" s="59"/>
      <c r="CL715" s="59"/>
      <c r="CM715" s="59"/>
      <c r="CN715" s="59"/>
      <c r="CO715" s="59"/>
      <c r="CP715" s="59"/>
      <c r="CQ715" s="59"/>
      <c r="CR715" s="59"/>
      <c r="CS715" s="59"/>
      <c r="CT715" s="59"/>
      <c r="CU715" s="59"/>
      <c r="CV715" s="59"/>
      <c r="CW715" s="59"/>
      <c r="CX715" s="59"/>
      <c r="CY715" s="59"/>
      <c r="CZ715" s="59"/>
      <c r="DA715" s="59"/>
      <c r="DB715" s="59"/>
      <c r="DC715" s="59"/>
      <c r="DD715" s="59"/>
      <c r="DE715" s="59"/>
      <c r="DF715" s="59"/>
      <c r="DG715" s="59"/>
      <c r="DH715" s="59"/>
      <c r="DI715" s="59"/>
      <c r="DJ715" s="59"/>
      <c r="DK715" s="59"/>
      <c r="DL715" s="59"/>
      <c r="DM715" s="59"/>
      <c r="DN715" s="59"/>
      <c r="DO715" s="59"/>
      <c r="DP715" s="59"/>
      <c r="DQ715" s="59"/>
      <c r="DR715" s="59"/>
      <c r="DS715" s="59"/>
      <c r="DT715" s="59"/>
      <c r="DU715" s="59"/>
      <c r="DV715" s="59"/>
      <c r="DW715" s="59"/>
      <c r="DX715" s="59"/>
      <c r="DY715" s="59"/>
      <c r="DZ715" s="59"/>
      <c r="EA715" s="59"/>
      <c r="EB715" s="59"/>
      <c r="EC715" s="59"/>
      <c r="ED715" s="59"/>
      <c r="EE715" s="59"/>
      <c r="EF715" s="59"/>
      <c r="EG715" s="59"/>
      <c r="EH715" s="59"/>
      <c r="EI715" s="59"/>
      <c r="EJ715" s="59"/>
      <c r="EK715" s="59"/>
      <c r="EL715" s="59"/>
      <c r="EM715" s="59"/>
      <c r="EN715" s="59"/>
      <c r="EO715" s="59"/>
      <c r="EP715" s="59"/>
      <c r="EQ715" s="59"/>
      <c r="ER715" s="59"/>
      <c r="ES715" s="59"/>
      <c r="ET715" s="59"/>
      <c r="EU715" s="59"/>
      <c r="EV715" s="59"/>
      <c r="EW715" s="59"/>
      <c r="EX715" s="59"/>
      <c r="EY715" s="59"/>
      <c r="EZ715" s="59"/>
      <c r="FA715" s="59"/>
      <c r="FB715" s="59"/>
      <c r="FC715" s="59"/>
      <c r="FD715" s="59"/>
      <c r="FE715" s="59"/>
      <c r="FF715" s="59"/>
      <c r="FG715" s="59"/>
      <c r="FH715" s="59"/>
      <c r="FI715" s="59"/>
      <c r="FJ715" s="59"/>
      <c r="FK715" s="59"/>
      <c r="FL715" s="59"/>
      <c r="FM715" s="59"/>
      <c r="FN715" s="59"/>
      <c r="FO715" s="59"/>
      <c r="FP715" s="59"/>
      <c r="FQ715" s="59"/>
      <c r="FR715" s="59"/>
      <c r="FS715" s="59"/>
      <c r="FT715" s="59"/>
      <c r="FU715" s="59"/>
      <c r="FV715" s="59"/>
      <c r="FW715" s="59"/>
      <c r="FX715" s="59"/>
      <c r="FY715" s="59"/>
      <c r="FZ715" s="59"/>
      <c r="GA715" s="59"/>
      <c r="GB715" s="59"/>
      <c r="GC715" s="59"/>
      <c r="GD715" s="59"/>
      <c r="GE715" s="59"/>
      <c r="GF715" s="59"/>
      <c r="GG715" s="59"/>
      <c r="GH715" s="59"/>
      <c r="GI715" s="59"/>
      <c r="GJ715" s="59"/>
      <c r="GK715" s="59"/>
      <c r="GL715" s="59"/>
      <c r="GM715" s="59"/>
      <c r="GN715" s="59"/>
      <c r="GO715" s="59"/>
      <c r="GP715" s="59"/>
      <c r="GQ715" s="59"/>
      <c r="GR715" s="59"/>
      <c r="GS715" s="59"/>
      <c r="GT715" s="59"/>
      <c r="GU715" s="59"/>
      <c r="GV715" s="59"/>
      <c r="GW715" s="59"/>
      <c r="GX715" s="59"/>
      <c r="GY715" s="59"/>
      <c r="GZ715" s="59"/>
      <c r="HA715" s="59"/>
      <c r="HB715" s="59"/>
      <c r="HC715" s="59"/>
      <c r="HD715" s="59"/>
      <c r="HE715" s="59"/>
      <c r="HF715" s="59"/>
      <c r="HG715" s="59"/>
      <c r="HH715" s="59"/>
      <c r="HI715" s="59"/>
      <c r="HJ715" s="59"/>
      <c r="HK715" s="59"/>
      <c r="HL715" s="59"/>
      <c r="HM715" s="59"/>
      <c r="HN715" s="59"/>
      <c r="HO715" s="59"/>
      <c r="HP715" s="59"/>
      <c r="HQ715" s="59"/>
      <c r="HR715" s="59"/>
      <c r="HS715" s="59"/>
      <c r="HT715" s="59"/>
      <c r="HU715" s="59"/>
      <c r="HV715" s="59"/>
      <c r="HW715" s="59"/>
      <c r="HX715" s="59"/>
      <c r="HY715" s="59"/>
      <c r="HZ715" s="59"/>
    </row>
    <row r="716" spans="1:234" ht="10.5" customHeight="1">
      <c r="A716" s="467"/>
      <c r="B716" s="468"/>
      <c r="C716" s="294"/>
      <c r="D716" s="286">
        <v>27</v>
      </c>
      <c r="E716" s="97"/>
      <c r="F716" s="87"/>
      <c r="G716" s="87"/>
      <c r="H716" s="87"/>
      <c r="I716" s="87"/>
      <c r="J716" s="100"/>
      <c r="K716" s="89" t="s">
        <v>98</v>
      </c>
      <c r="L716" s="90">
        <v>9</v>
      </c>
      <c r="M716" s="91" t="s">
        <v>97</v>
      </c>
      <c r="N716" s="92">
        <v>17</v>
      </c>
      <c r="O716" s="212" t="s">
        <v>29</v>
      </c>
      <c r="P716" s="222"/>
      <c r="Q716" s="319"/>
      <c r="R716" s="93"/>
      <c r="S716" s="93"/>
      <c r="T716" s="94">
        <v>5</v>
      </c>
      <c r="U716" s="94"/>
      <c r="V716" s="90"/>
      <c r="W716" s="89">
        <v>123</v>
      </c>
      <c r="X716" s="92"/>
      <c r="Y716" s="182"/>
      <c r="Z716" s="184"/>
      <c r="AA716" s="309"/>
      <c r="AB716" s="443">
        <v>27</v>
      </c>
      <c r="AC716" s="444"/>
      <c r="AD716" s="444"/>
      <c r="AE716" s="444"/>
      <c r="AF716" s="444"/>
      <c r="AG716" s="444"/>
      <c r="AH716" s="444"/>
      <c r="AI716" s="309"/>
      <c r="AJ716" s="90">
        <v>8</v>
      </c>
      <c r="AK716" s="182"/>
      <c r="AL716" s="184"/>
      <c r="AM716" s="349"/>
      <c r="AN716" s="349"/>
      <c r="AO716" s="306"/>
      <c r="AP716" s="350">
        <v>2</v>
      </c>
      <c r="AQ716" s="490"/>
      <c r="AR716" s="95"/>
      <c r="AS716" s="95"/>
      <c r="AT716" s="95"/>
      <c r="AU716" s="95"/>
      <c r="AV716" s="95"/>
      <c r="AW716" s="95"/>
      <c r="AX716" s="95"/>
      <c r="AY716" s="95"/>
      <c r="AZ716" s="95"/>
      <c r="BA716" s="95"/>
      <c r="BB716" s="95"/>
      <c r="BC716" s="95"/>
      <c r="BD716" s="95"/>
      <c r="BE716" s="95"/>
      <c r="BF716" s="95"/>
      <c r="BG716" s="95"/>
      <c r="BH716" s="95"/>
      <c r="BI716" s="95"/>
      <c r="BJ716" s="95"/>
      <c r="BK716" s="95"/>
      <c r="BL716" s="95"/>
      <c r="BM716" s="95"/>
      <c r="BN716" s="95"/>
      <c r="BO716" s="95"/>
      <c r="BP716" s="95"/>
      <c r="BQ716" s="95"/>
      <c r="BR716" s="95"/>
      <c r="BS716" s="95"/>
      <c r="BT716" s="95"/>
      <c r="BU716" s="95"/>
      <c r="BV716" s="95"/>
      <c r="BW716" s="95"/>
      <c r="BX716" s="95"/>
      <c r="BY716" s="95"/>
      <c r="BZ716" s="95"/>
      <c r="CA716" s="95"/>
      <c r="CB716" s="95"/>
      <c r="CC716" s="95"/>
      <c r="CD716" s="95"/>
      <c r="CE716" s="95"/>
      <c r="CF716" s="95"/>
      <c r="CG716" s="95"/>
      <c r="CH716" s="95"/>
      <c r="CI716" s="95"/>
      <c r="CJ716" s="95"/>
      <c r="CK716" s="95"/>
      <c r="CL716" s="95"/>
      <c r="CM716" s="95"/>
      <c r="CN716" s="95"/>
      <c r="CO716" s="95"/>
      <c r="CP716" s="95"/>
      <c r="CQ716" s="95"/>
      <c r="CR716" s="95"/>
      <c r="CS716" s="95"/>
      <c r="CT716" s="95"/>
      <c r="CU716" s="95"/>
      <c r="CV716" s="95"/>
      <c r="CW716" s="95"/>
      <c r="CX716" s="95"/>
      <c r="CY716" s="95"/>
      <c r="CZ716" s="95"/>
      <c r="DA716" s="95"/>
      <c r="DB716" s="95"/>
      <c r="DC716" s="95"/>
      <c r="DD716" s="95"/>
      <c r="DE716" s="95"/>
      <c r="DF716" s="95"/>
      <c r="DG716" s="95"/>
      <c r="DH716" s="95"/>
      <c r="DI716" s="95"/>
      <c r="DJ716" s="95"/>
      <c r="DK716" s="95"/>
      <c r="DL716" s="95"/>
      <c r="DM716" s="95"/>
      <c r="DN716" s="95"/>
      <c r="DO716" s="95"/>
      <c r="DP716" s="95"/>
      <c r="DQ716" s="95"/>
      <c r="DR716" s="95"/>
      <c r="DS716" s="95"/>
      <c r="DT716" s="95"/>
      <c r="DU716" s="95"/>
      <c r="DV716" s="95"/>
      <c r="DW716" s="95"/>
      <c r="DX716" s="95"/>
      <c r="DY716" s="95"/>
      <c r="DZ716" s="95"/>
      <c r="EA716" s="95"/>
      <c r="EB716" s="95"/>
      <c r="EC716" s="95"/>
      <c r="ED716" s="95"/>
      <c r="EE716" s="95"/>
      <c r="EF716" s="95"/>
      <c r="EG716" s="95"/>
      <c r="EH716" s="95"/>
      <c r="EI716" s="95"/>
      <c r="EJ716" s="95"/>
      <c r="EK716" s="95"/>
      <c r="EL716" s="95"/>
      <c r="EM716" s="95"/>
      <c r="EN716" s="95"/>
      <c r="EO716" s="95"/>
      <c r="EP716" s="95"/>
      <c r="EQ716" s="95"/>
      <c r="ER716" s="95"/>
      <c r="ES716" s="95"/>
      <c r="ET716" s="95"/>
      <c r="EU716" s="95"/>
      <c r="EV716" s="95"/>
      <c r="EW716" s="95"/>
      <c r="EX716" s="95"/>
      <c r="EY716" s="95"/>
      <c r="EZ716" s="95"/>
      <c r="FA716" s="95"/>
      <c r="FB716" s="95"/>
      <c r="FC716" s="95"/>
      <c r="FD716" s="95"/>
      <c r="FE716" s="95"/>
      <c r="FF716" s="95"/>
      <c r="FG716" s="95"/>
      <c r="FH716" s="95"/>
      <c r="FI716" s="95"/>
      <c r="FJ716" s="95"/>
      <c r="FK716" s="95"/>
      <c r="FL716" s="95"/>
      <c r="FM716" s="95"/>
      <c r="FN716" s="95"/>
      <c r="FO716" s="95"/>
      <c r="FP716" s="95"/>
      <c r="FQ716" s="95"/>
      <c r="FR716" s="95"/>
      <c r="FS716" s="95"/>
      <c r="FT716" s="95"/>
      <c r="FU716" s="95"/>
      <c r="FV716" s="95"/>
      <c r="FW716" s="95"/>
      <c r="FX716" s="95"/>
      <c r="FY716" s="95"/>
      <c r="FZ716" s="95"/>
      <c r="GA716" s="95"/>
      <c r="GB716" s="95"/>
      <c r="GC716" s="95"/>
      <c r="GD716" s="95"/>
      <c r="GE716" s="95"/>
      <c r="GF716" s="95"/>
      <c r="GG716" s="95"/>
      <c r="GH716" s="95"/>
      <c r="GI716" s="95"/>
      <c r="GJ716" s="95"/>
      <c r="GK716" s="95"/>
      <c r="GL716" s="95"/>
      <c r="GM716" s="95"/>
      <c r="GN716" s="95"/>
      <c r="GO716" s="95"/>
      <c r="GP716" s="95"/>
      <c r="GQ716" s="95"/>
      <c r="GR716" s="95"/>
      <c r="GS716" s="95"/>
      <c r="GT716" s="95"/>
      <c r="GU716" s="95"/>
      <c r="GV716" s="95"/>
      <c r="GW716" s="95"/>
      <c r="GX716" s="95"/>
      <c r="GY716" s="95"/>
      <c r="GZ716" s="95"/>
      <c r="HA716" s="95"/>
      <c r="HB716" s="95"/>
      <c r="HC716" s="95"/>
      <c r="HD716" s="95"/>
      <c r="HE716" s="95"/>
      <c r="HF716" s="95"/>
      <c r="HG716" s="95"/>
      <c r="HH716" s="95"/>
      <c r="HI716" s="95"/>
      <c r="HJ716" s="95"/>
      <c r="HK716" s="95"/>
      <c r="HL716" s="95"/>
      <c r="HM716" s="95"/>
      <c r="HN716" s="95"/>
      <c r="HO716" s="95"/>
      <c r="HP716" s="95"/>
      <c r="HQ716" s="95"/>
      <c r="HR716" s="95"/>
      <c r="HS716" s="95"/>
      <c r="HT716" s="95"/>
      <c r="HU716" s="95"/>
      <c r="HV716" s="95"/>
      <c r="HW716" s="95"/>
      <c r="HX716" s="95"/>
      <c r="HY716" s="95"/>
      <c r="HZ716" s="95"/>
    </row>
    <row r="717" spans="1:234" s="95" customFormat="1" ht="10.5" customHeight="1">
      <c r="A717" s="463" t="s">
        <v>63</v>
      </c>
      <c r="B717" s="465">
        <f>B715+1</f>
        <v>38969</v>
      </c>
      <c r="C717" s="293">
        <f>SUM(D717:J718)</f>
        <v>50</v>
      </c>
      <c r="D717" s="284"/>
      <c r="E717" s="80"/>
      <c r="F717" s="80"/>
      <c r="G717" s="80"/>
      <c r="H717" s="80"/>
      <c r="I717" s="80"/>
      <c r="J717" s="81"/>
      <c r="K717" s="28"/>
      <c r="L717" s="30"/>
      <c r="M717" s="82"/>
      <c r="N717" s="83"/>
      <c r="O717" s="211"/>
      <c r="P717" s="221"/>
      <c r="Q717" s="318">
        <f>SUM(R717:R718,T717:T718)+SUM(S717:S718)*1.5+SUM(U717:U718)/3+SUM(V717:V718)*0.6</f>
        <v>9</v>
      </c>
      <c r="R717" s="70"/>
      <c r="S717" s="70"/>
      <c r="T717" s="29"/>
      <c r="U717" s="29"/>
      <c r="V717" s="30"/>
      <c r="W717" s="28"/>
      <c r="X717" s="83"/>
      <c r="Y717" s="140"/>
      <c r="Z717" s="185"/>
      <c r="AA717" s="34"/>
      <c r="AB717" s="32"/>
      <c r="AC717" s="33"/>
      <c r="AD717" s="33"/>
      <c r="AE717" s="33"/>
      <c r="AF717" s="33"/>
      <c r="AG717" s="33"/>
      <c r="AH717" s="33"/>
      <c r="AI717" s="34"/>
      <c r="AJ717" s="30"/>
      <c r="AK717" s="180">
        <v>53</v>
      </c>
      <c r="AL717" s="185">
        <v>72</v>
      </c>
      <c r="AM717" s="33">
        <v>72</v>
      </c>
      <c r="AN717" s="33">
        <v>71</v>
      </c>
      <c r="AO717" s="34">
        <f>AN717-AK717</f>
        <v>18</v>
      </c>
      <c r="AP717" s="352"/>
      <c r="AQ717" s="491" t="s">
        <v>379</v>
      </c>
      <c r="AR717" s="59"/>
      <c r="AS717" s="59"/>
      <c r="AT717" s="59"/>
      <c r="AU717" s="59"/>
      <c r="AV717" s="59"/>
      <c r="AW717" s="59"/>
      <c r="AX717" s="59"/>
      <c r="AY717" s="59"/>
      <c r="AZ717" s="59"/>
      <c r="BA717" s="59"/>
      <c r="BB717" s="59"/>
      <c r="BC717" s="59"/>
      <c r="BD717" s="59"/>
      <c r="BE717" s="59"/>
      <c r="BF717" s="59"/>
      <c r="BG717" s="59"/>
      <c r="BH717" s="59"/>
      <c r="BI717" s="59"/>
      <c r="BJ717" s="59"/>
      <c r="BK717" s="59"/>
      <c r="BL717" s="59"/>
      <c r="BM717" s="59"/>
      <c r="BN717" s="59"/>
      <c r="BO717" s="59"/>
      <c r="BP717" s="59"/>
      <c r="BQ717" s="59"/>
      <c r="BR717" s="59"/>
      <c r="BS717" s="59"/>
      <c r="BT717" s="59"/>
      <c r="BU717" s="59"/>
      <c r="BV717" s="59"/>
      <c r="BW717" s="59"/>
      <c r="BX717" s="59"/>
      <c r="BY717" s="59"/>
      <c r="BZ717" s="59"/>
      <c r="CA717" s="59"/>
      <c r="CB717" s="59"/>
      <c r="CC717" s="59"/>
      <c r="CD717" s="59"/>
      <c r="CE717" s="59"/>
      <c r="CF717" s="59"/>
      <c r="CG717" s="59"/>
      <c r="CH717" s="59"/>
      <c r="CI717" s="59"/>
      <c r="CJ717" s="59"/>
      <c r="CK717" s="59"/>
      <c r="CL717" s="59"/>
      <c r="CM717" s="59"/>
      <c r="CN717" s="59"/>
      <c r="CO717" s="59"/>
      <c r="CP717" s="59"/>
      <c r="CQ717" s="59"/>
      <c r="CR717" s="59"/>
      <c r="CS717" s="59"/>
      <c r="CT717" s="59"/>
      <c r="CU717" s="59"/>
      <c r="CV717" s="59"/>
      <c r="CW717" s="59"/>
      <c r="CX717" s="59"/>
      <c r="CY717" s="59"/>
      <c r="CZ717" s="59"/>
      <c r="DA717" s="59"/>
      <c r="DB717" s="59"/>
      <c r="DC717" s="59"/>
      <c r="DD717" s="59"/>
      <c r="DE717" s="59"/>
      <c r="DF717" s="59"/>
      <c r="DG717" s="59"/>
      <c r="DH717" s="59"/>
      <c r="DI717" s="59"/>
      <c r="DJ717" s="59"/>
      <c r="DK717" s="59"/>
      <c r="DL717" s="59"/>
      <c r="DM717" s="59"/>
      <c r="DN717" s="59"/>
      <c r="DO717" s="59"/>
      <c r="DP717" s="59"/>
      <c r="DQ717" s="59"/>
      <c r="DR717" s="59"/>
      <c r="DS717" s="59"/>
      <c r="DT717" s="59"/>
      <c r="DU717" s="59"/>
      <c r="DV717" s="59"/>
      <c r="DW717" s="59"/>
      <c r="DX717" s="59"/>
      <c r="DY717" s="59"/>
      <c r="DZ717" s="59"/>
      <c r="EA717" s="59"/>
      <c r="EB717" s="59"/>
      <c r="EC717" s="59"/>
      <c r="ED717" s="59"/>
      <c r="EE717" s="59"/>
      <c r="EF717" s="59"/>
      <c r="EG717" s="59"/>
      <c r="EH717" s="59"/>
      <c r="EI717" s="59"/>
      <c r="EJ717" s="59"/>
      <c r="EK717" s="59"/>
      <c r="EL717" s="59"/>
      <c r="EM717" s="59"/>
      <c r="EN717" s="59"/>
      <c r="EO717" s="59"/>
      <c r="EP717" s="59"/>
      <c r="EQ717" s="59"/>
      <c r="ER717" s="59"/>
      <c r="ES717" s="59"/>
      <c r="ET717" s="59"/>
      <c r="EU717" s="59"/>
      <c r="EV717" s="59"/>
      <c r="EW717" s="59"/>
      <c r="EX717" s="59"/>
      <c r="EY717" s="59"/>
      <c r="EZ717" s="59"/>
      <c r="FA717" s="59"/>
      <c r="FB717" s="59"/>
      <c r="FC717" s="59"/>
      <c r="FD717" s="59"/>
      <c r="FE717" s="59"/>
      <c r="FF717" s="59"/>
      <c r="FG717" s="59"/>
      <c r="FH717" s="59"/>
      <c r="FI717" s="59"/>
      <c r="FJ717" s="59"/>
      <c r="FK717" s="59"/>
      <c r="FL717" s="59"/>
      <c r="FM717" s="59"/>
      <c r="FN717" s="59"/>
      <c r="FO717" s="59"/>
      <c r="FP717" s="59"/>
      <c r="FQ717" s="59"/>
      <c r="FR717" s="59"/>
      <c r="FS717" s="59"/>
      <c r="FT717" s="59"/>
      <c r="FU717" s="59"/>
      <c r="FV717" s="59"/>
      <c r="FW717" s="59"/>
      <c r="FX717" s="59"/>
      <c r="FY717" s="59"/>
      <c r="FZ717" s="59"/>
      <c r="GA717" s="59"/>
      <c r="GB717" s="59"/>
      <c r="GC717" s="59"/>
      <c r="GD717" s="59"/>
      <c r="GE717" s="59"/>
      <c r="GF717" s="59"/>
      <c r="GG717" s="59"/>
      <c r="GH717" s="59"/>
      <c r="GI717" s="59"/>
      <c r="GJ717" s="59"/>
      <c r="GK717" s="59"/>
      <c r="GL717" s="59"/>
      <c r="GM717" s="59"/>
      <c r="GN717" s="59"/>
      <c r="GO717" s="59"/>
      <c r="GP717" s="59"/>
      <c r="GQ717" s="59"/>
      <c r="GR717" s="59"/>
      <c r="GS717" s="59"/>
      <c r="GT717" s="59"/>
      <c r="GU717" s="59"/>
      <c r="GV717" s="59"/>
      <c r="GW717" s="59"/>
      <c r="GX717" s="59"/>
      <c r="GY717" s="59"/>
      <c r="GZ717" s="59"/>
      <c r="HA717" s="59"/>
      <c r="HB717" s="59"/>
      <c r="HC717" s="59"/>
      <c r="HD717" s="59"/>
      <c r="HE717" s="59"/>
      <c r="HF717" s="59"/>
      <c r="HG717" s="59"/>
      <c r="HH717" s="59"/>
      <c r="HI717" s="59"/>
      <c r="HJ717" s="59"/>
      <c r="HK717" s="59"/>
      <c r="HL717" s="59"/>
      <c r="HM717" s="59"/>
      <c r="HN717" s="59"/>
      <c r="HO717" s="59"/>
      <c r="HP717" s="59"/>
      <c r="HQ717" s="59"/>
      <c r="HR717" s="59"/>
      <c r="HS717" s="59"/>
      <c r="HT717" s="59"/>
      <c r="HU717" s="59"/>
      <c r="HV717" s="59"/>
      <c r="HW717" s="59"/>
      <c r="HX717" s="59"/>
      <c r="HY717" s="59"/>
      <c r="HZ717" s="59"/>
    </row>
    <row r="718" spans="1:234" ht="10.5" customHeight="1">
      <c r="A718" s="467"/>
      <c r="B718" s="468"/>
      <c r="C718" s="294"/>
      <c r="D718" s="283">
        <v>50</v>
      </c>
      <c r="E718" s="87"/>
      <c r="F718" s="87"/>
      <c r="G718" s="87"/>
      <c r="H718" s="87"/>
      <c r="I718" s="87"/>
      <c r="J718" s="88"/>
      <c r="K718" s="89" t="s">
        <v>98</v>
      </c>
      <c r="L718" s="90">
        <v>9</v>
      </c>
      <c r="M718" s="91" t="s">
        <v>97</v>
      </c>
      <c r="N718" s="92">
        <v>16</v>
      </c>
      <c r="O718" s="212" t="s">
        <v>29</v>
      </c>
      <c r="P718" s="222"/>
      <c r="Q718" s="319"/>
      <c r="R718" s="93"/>
      <c r="S718" s="93"/>
      <c r="T718" s="94">
        <v>9</v>
      </c>
      <c r="U718" s="94"/>
      <c r="V718" s="90"/>
      <c r="W718" s="89">
        <v>122</v>
      </c>
      <c r="X718" s="92"/>
      <c r="Y718" s="182"/>
      <c r="Z718" s="184"/>
      <c r="AA718" s="306"/>
      <c r="AB718" s="442">
        <v>50</v>
      </c>
      <c r="AC718" s="349"/>
      <c r="AD718" s="349"/>
      <c r="AE718" s="349"/>
      <c r="AF718" s="349"/>
      <c r="AG718" s="349"/>
      <c r="AH718" s="349"/>
      <c r="AI718" s="306"/>
      <c r="AJ718" s="90">
        <v>7</v>
      </c>
      <c r="AK718" s="183"/>
      <c r="AL718" s="184"/>
      <c r="AM718" s="349"/>
      <c r="AN718" s="349"/>
      <c r="AO718" s="306"/>
      <c r="AP718" s="350"/>
      <c r="AQ718" s="490"/>
      <c r="AR718" s="95"/>
      <c r="AS718" s="95"/>
      <c r="AT718" s="95"/>
      <c r="AU718" s="95"/>
      <c r="AV718" s="95"/>
      <c r="AW718" s="95"/>
      <c r="AX718" s="95"/>
      <c r="AY718" s="95"/>
      <c r="AZ718" s="95"/>
      <c r="BA718" s="95"/>
      <c r="BB718" s="95"/>
      <c r="BC718" s="95"/>
      <c r="BD718" s="95"/>
      <c r="BE718" s="95"/>
      <c r="BF718" s="95"/>
      <c r="BG718" s="95"/>
      <c r="BH718" s="95"/>
      <c r="BI718" s="95"/>
      <c r="BJ718" s="95"/>
      <c r="BK718" s="95"/>
      <c r="BL718" s="95"/>
      <c r="BM718" s="95"/>
      <c r="BN718" s="95"/>
      <c r="BO718" s="95"/>
      <c r="BP718" s="95"/>
      <c r="BQ718" s="95"/>
      <c r="BR718" s="95"/>
      <c r="BS718" s="95"/>
      <c r="BT718" s="95"/>
      <c r="BU718" s="95"/>
      <c r="BV718" s="95"/>
      <c r="BW718" s="95"/>
      <c r="BX718" s="95"/>
      <c r="BY718" s="95"/>
      <c r="BZ718" s="95"/>
      <c r="CA718" s="95"/>
      <c r="CB718" s="95"/>
      <c r="CC718" s="95"/>
      <c r="CD718" s="95"/>
      <c r="CE718" s="95"/>
      <c r="CF718" s="95"/>
      <c r="CG718" s="95"/>
      <c r="CH718" s="95"/>
      <c r="CI718" s="95"/>
      <c r="CJ718" s="95"/>
      <c r="CK718" s="95"/>
      <c r="CL718" s="95"/>
      <c r="CM718" s="95"/>
      <c r="CN718" s="95"/>
      <c r="CO718" s="95"/>
      <c r="CP718" s="95"/>
      <c r="CQ718" s="95"/>
      <c r="CR718" s="95"/>
      <c r="CS718" s="95"/>
      <c r="CT718" s="95"/>
      <c r="CU718" s="95"/>
      <c r="CV718" s="95"/>
      <c r="CW718" s="95"/>
      <c r="CX718" s="95"/>
      <c r="CY718" s="95"/>
      <c r="CZ718" s="95"/>
      <c r="DA718" s="95"/>
      <c r="DB718" s="95"/>
      <c r="DC718" s="95"/>
      <c r="DD718" s="95"/>
      <c r="DE718" s="95"/>
      <c r="DF718" s="95"/>
      <c r="DG718" s="95"/>
      <c r="DH718" s="95"/>
      <c r="DI718" s="95"/>
      <c r="DJ718" s="95"/>
      <c r="DK718" s="95"/>
      <c r="DL718" s="95"/>
      <c r="DM718" s="95"/>
      <c r="DN718" s="95"/>
      <c r="DO718" s="95"/>
      <c r="DP718" s="95"/>
      <c r="DQ718" s="95"/>
      <c r="DR718" s="95"/>
      <c r="DS718" s="95"/>
      <c r="DT718" s="95"/>
      <c r="DU718" s="95"/>
      <c r="DV718" s="95"/>
      <c r="DW718" s="95"/>
      <c r="DX718" s="95"/>
      <c r="DY718" s="95"/>
      <c r="DZ718" s="95"/>
      <c r="EA718" s="95"/>
      <c r="EB718" s="95"/>
      <c r="EC718" s="95"/>
      <c r="ED718" s="95"/>
      <c r="EE718" s="95"/>
      <c r="EF718" s="95"/>
      <c r="EG718" s="95"/>
      <c r="EH718" s="95"/>
      <c r="EI718" s="95"/>
      <c r="EJ718" s="95"/>
      <c r="EK718" s="95"/>
      <c r="EL718" s="95"/>
      <c r="EM718" s="95"/>
      <c r="EN718" s="95"/>
      <c r="EO718" s="95"/>
      <c r="EP718" s="95"/>
      <c r="EQ718" s="95"/>
      <c r="ER718" s="95"/>
      <c r="ES718" s="95"/>
      <c r="ET718" s="95"/>
      <c r="EU718" s="95"/>
      <c r="EV718" s="95"/>
      <c r="EW718" s="95"/>
      <c r="EX718" s="95"/>
      <c r="EY718" s="95"/>
      <c r="EZ718" s="95"/>
      <c r="FA718" s="95"/>
      <c r="FB718" s="95"/>
      <c r="FC718" s="95"/>
      <c r="FD718" s="95"/>
      <c r="FE718" s="95"/>
      <c r="FF718" s="95"/>
      <c r="FG718" s="95"/>
      <c r="FH718" s="95"/>
      <c r="FI718" s="95"/>
      <c r="FJ718" s="95"/>
      <c r="FK718" s="95"/>
      <c r="FL718" s="95"/>
      <c r="FM718" s="95"/>
      <c r="FN718" s="95"/>
      <c r="FO718" s="95"/>
      <c r="FP718" s="95"/>
      <c r="FQ718" s="95"/>
      <c r="FR718" s="95"/>
      <c r="FS718" s="95"/>
      <c r="FT718" s="95"/>
      <c r="FU718" s="95"/>
      <c r="FV718" s="95"/>
      <c r="FW718" s="95"/>
      <c r="FX718" s="95"/>
      <c r="FY718" s="95"/>
      <c r="FZ718" s="95"/>
      <c r="GA718" s="95"/>
      <c r="GB718" s="95"/>
      <c r="GC718" s="95"/>
      <c r="GD718" s="95"/>
      <c r="GE718" s="95"/>
      <c r="GF718" s="95"/>
      <c r="GG718" s="95"/>
      <c r="GH718" s="95"/>
      <c r="GI718" s="95"/>
      <c r="GJ718" s="95"/>
      <c r="GK718" s="95"/>
      <c r="GL718" s="95"/>
      <c r="GM718" s="95"/>
      <c r="GN718" s="95"/>
      <c r="GO718" s="95"/>
      <c r="GP718" s="95"/>
      <c r="GQ718" s="95"/>
      <c r="GR718" s="95"/>
      <c r="GS718" s="95"/>
      <c r="GT718" s="95"/>
      <c r="GU718" s="95"/>
      <c r="GV718" s="95"/>
      <c r="GW718" s="95"/>
      <c r="GX718" s="95"/>
      <c r="GY718" s="95"/>
      <c r="GZ718" s="95"/>
      <c r="HA718" s="95"/>
      <c r="HB718" s="95"/>
      <c r="HC718" s="95"/>
      <c r="HD718" s="95"/>
      <c r="HE718" s="95"/>
      <c r="HF718" s="95"/>
      <c r="HG718" s="95"/>
      <c r="HH718" s="95"/>
      <c r="HI718" s="95"/>
      <c r="HJ718" s="95"/>
      <c r="HK718" s="95"/>
      <c r="HL718" s="95"/>
      <c r="HM718" s="95"/>
      <c r="HN718" s="95"/>
      <c r="HO718" s="95"/>
      <c r="HP718" s="95"/>
      <c r="HQ718" s="95"/>
      <c r="HR718" s="95"/>
      <c r="HS718" s="95"/>
      <c r="HT718" s="95"/>
      <c r="HU718" s="95"/>
      <c r="HV718" s="95"/>
      <c r="HW718" s="95"/>
      <c r="HX718" s="95"/>
      <c r="HY718" s="95"/>
      <c r="HZ718" s="95"/>
    </row>
    <row r="719" spans="1:234" s="95" customFormat="1" ht="10.5" customHeight="1">
      <c r="A719" s="463" t="s">
        <v>64</v>
      </c>
      <c r="B719" s="465">
        <f>B717+1</f>
        <v>38970</v>
      </c>
      <c r="C719" s="293">
        <f>SUM(D719:J720)</f>
        <v>50</v>
      </c>
      <c r="D719" s="285">
        <v>50</v>
      </c>
      <c r="E719" s="96"/>
      <c r="F719" s="80"/>
      <c r="G719" s="80"/>
      <c r="H719" s="80"/>
      <c r="I719" s="80"/>
      <c r="J719" s="98"/>
      <c r="K719" s="28" t="s">
        <v>98</v>
      </c>
      <c r="L719" s="99">
        <v>8</v>
      </c>
      <c r="M719" s="82" t="s">
        <v>100</v>
      </c>
      <c r="N719" s="83">
        <v>11</v>
      </c>
      <c r="O719" s="213" t="s">
        <v>27</v>
      </c>
      <c r="P719" s="221"/>
      <c r="Q719" s="320">
        <f>SUM(R719:R720,T719:T720)+SUM(S719:S720)*1.5+SUM(U719:U720)/3+SUM(V719:V720)*0.6</f>
        <v>6.666666666666667</v>
      </c>
      <c r="R719" s="70"/>
      <c r="S719" s="70"/>
      <c r="T719" s="29"/>
      <c r="U719" s="29">
        <v>20</v>
      </c>
      <c r="V719" s="30"/>
      <c r="W719" s="28"/>
      <c r="X719" s="83"/>
      <c r="Y719" s="140"/>
      <c r="Z719" s="185"/>
      <c r="AA719" s="34"/>
      <c r="AB719" s="32"/>
      <c r="AC719" s="33"/>
      <c r="AD719" s="33"/>
      <c r="AE719" s="33"/>
      <c r="AF719" s="33">
        <v>50</v>
      </c>
      <c r="AG719" s="33"/>
      <c r="AH719" s="33"/>
      <c r="AI719" s="34"/>
      <c r="AJ719" s="30"/>
      <c r="AK719" s="180">
        <v>56</v>
      </c>
      <c r="AL719" s="185">
        <v>83</v>
      </c>
      <c r="AM719" s="33">
        <v>81</v>
      </c>
      <c r="AN719" s="351">
        <v>75</v>
      </c>
      <c r="AO719" s="34">
        <f>AN719-AK719</f>
        <v>19</v>
      </c>
      <c r="AP719" s="352"/>
      <c r="AQ719" s="491" t="s">
        <v>380</v>
      </c>
      <c r="AR719" s="59"/>
      <c r="AS719" s="59"/>
      <c r="AT719" s="59"/>
      <c r="AU719" s="59"/>
      <c r="AV719" s="59"/>
      <c r="AW719" s="59"/>
      <c r="AX719" s="59"/>
      <c r="AY719" s="59"/>
      <c r="AZ719" s="59"/>
      <c r="BA719" s="59"/>
      <c r="BB719" s="59"/>
      <c r="BC719" s="59"/>
      <c r="BD719" s="59"/>
      <c r="BE719" s="59"/>
      <c r="BF719" s="59"/>
      <c r="BG719" s="59"/>
      <c r="BH719" s="59"/>
      <c r="BI719" s="59"/>
      <c r="BJ719" s="59"/>
      <c r="BK719" s="59"/>
      <c r="BL719" s="59"/>
      <c r="BM719" s="59"/>
      <c r="BN719" s="59"/>
      <c r="BO719" s="59"/>
      <c r="BP719" s="59"/>
      <c r="BQ719" s="59"/>
      <c r="BR719" s="59"/>
      <c r="BS719" s="59"/>
      <c r="BT719" s="59"/>
      <c r="BU719" s="59"/>
      <c r="BV719" s="59"/>
      <c r="BW719" s="59"/>
      <c r="BX719" s="59"/>
      <c r="BY719" s="59"/>
      <c r="BZ719" s="59"/>
      <c r="CA719" s="59"/>
      <c r="CB719" s="59"/>
      <c r="CC719" s="59"/>
      <c r="CD719" s="59"/>
      <c r="CE719" s="59"/>
      <c r="CF719" s="59"/>
      <c r="CG719" s="59"/>
      <c r="CH719" s="59"/>
      <c r="CI719" s="59"/>
      <c r="CJ719" s="59"/>
      <c r="CK719" s="59"/>
      <c r="CL719" s="59"/>
      <c r="CM719" s="59"/>
      <c r="CN719" s="59"/>
      <c r="CO719" s="59"/>
      <c r="CP719" s="59"/>
      <c r="CQ719" s="59"/>
      <c r="CR719" s="59"/>
      <c r="CS719" s="59"/>
      <c r="CT719" s="59"/>
      <c r="CU719" s="59"/>
      <c r="CV719" s="59"/>
      <c r="CW719" s="59"/>
      <c r="CX719" s="59"/>
      <c r="CY719" s="59"/>
      <c r="CZ719" s="59"/>
      <c r="DA719" s="59"/>
      <c r="DB719" s="59"/>
      <c r="DC719" s="59"/>
      <c r="DD719" s="59"/>
      <c r="DE719" s="59"/>
      <c r="DF719" s="59"/>
      <c r="DG719" s="59"/>
      <c r="DH719" s="59"/>
      <c r="DI719" s="59"/>
      <c r="DJ719" s="59"/>
      <c r="DK719" s="59"/>
      <c r="DL719" s="59"/>
      <c r="DM719" s="59"/>
      <c r="DN719" s="59"/>
      <c r="DO719" s="59"/>
      <c r="DP719" s="59"/>
      <c r="DQ719" s="59"/>
      <c r="DR719" s="59"/>
      <c r="DS719" s="59"/>
      <c r="DT719" s="59"/>
      <c r="DU719" s="59"/>
      <c r="DV719" s="59"/>
      <c r="DW719" s="59"/>
      <c r="DX719" s="59"/>
      <c r="DY719" s="59"/>
      <c r="DZ719" s="59"/>
      <c r="EA719" s="59"/>
      <c r="EB719" s="59"/>
      <c r="EC719" s="59"/>
      <c r="ED719" s="59"/>
      <c r="EE719" s="59"/>
      <c r="EF719" s="59"/>
      <c r="EG719" s="59"/>
      <c r="EH719" s="59"/>
      <c r="EI719" s="59"/>
      <c r="EJ719" s="59"/>
      <c r="EK719" s="59"/>
      <c r="EL719" s="59"/>
      <c r="EM719" s="59"/>
      <c r="EN719" s="59"/>
      <c r="EO719" s="59"/>
      <c r="EP719" s="59"/>
      <c r="EQ719" s="59"/>
      <c r="ER719" s="59"/>
      <c r="ES719" s="59"/>
      <c r="ET719" s="59"/>
      <c r="EU719" s="59"/>
      <c r="EV719" s="59"/>
      <c r="EW719" s="59"/>
      <c r="EX719" s="59"/>
      <c r="EY719" s="59"/>
      <c r="EZ719" s="59"/>
      <c r="FA719" s="59"/>
      <c r="FB719" s="59"/>
      <c r="FC719" s="59"/>
      <c r="FD719" s="59"/>
      <c r="FE719" s="59"/>
      <c r="FF719" s="59"/>
      <c r="FG719" s="59"/>
      <c r="FH719" s="59"/>
      <c r="FI719" s="59"/>
      <c r="FJ719" s="59"/>
      <c r="FK719" s="59"/>
      <c r="FL719" s="59"/>
      <c r="FM719" s="59"/>
      <c r="FN719" s="59"/>
      <c r="FO719" s="59"/>
      <c r="FP719" s="59"/>
      <c r="FQ719" s="59"/>
      <c r="FR719" s="59"/>
      <c r="FS719" s="59"/>
      <c r="FT719" s="59"/>
      <c r="FU719" s="59"/>
      <c r="FV719" s="59"/>
      <c r="FW719" s="59"/>
      <c r="FX719" s="59"/>
      <c r="FY719" s="59"/>
      <c r="FZ719" s="59"/>
      <c r="GA719" s="59"/>
      <c r="GB719" s="59"/>
      <c r="GC719" s="59"/>
      <c r="GD719" s="59"/>
      <c r="GE719" s="59"/>
      <c r="GF719" s="59"/>
      <c r="GG719" s="59"/>
      <c r="GH719" s="59"/>
      <c r="GI719" s="59"/>
      <c r="GJ719" s="59"/>
      <c r="GK719" s="59"/>
      <c r="GL719" s="59"/>
      <c r="GM719" s="59"/>
      <c r="GN719" s="59"/>
      <c r="GO719" s="59"/>
      <c r="GP719" s="59"/>
      <c r="GQ719" s="59"/>
      <c r="GR719" s="59"/>
      <c r="GS719" s="59"/>
      <c r="GT719" s="59"/>
      <c r="GU719" s="59"/>
      <c r="GV719" s="59"/>
      <c r="GW719" s="59"/>
      <c r="GX719" s="59"/>
      <c r="GY719" s="59"/>
      <c r="GZ719" s="59"/>
      <c r="HA719" s="59"/>
      <c r="HB719" s="59"/>
      <c r="HC719" s="59"/>
      <c r="HD719" s="59"/>
      <c r="HE719" s="59"/>
      <c r="HF719" s="59"/>
      <c r="HG719" s="59"/>
      <c r="HH719" s="59"/>
      <c r="HI719" s="59"/>
      <c r="HJ719" s="59"/>
      <c r="HK719" s="59"/>
      <c r="HL719" s="59"/>
      <c r="HM719" s="59"/>
      <c r="HN719" s="59"/>
      <c r="HO719" s="59"/>
      <c r="HP719" s="59"/>
      <c r="HQ719" s="59"/>
      <c r="HR719" s="59"/>
      <c r="HS719" s="59"/>
      <c r="HT719" s="59"/>
      <c r="HU719" s="59"/>
      <c r="HV719" s="59"/>
      <c r="HW719" s="59"/>
      <c r="HX719" s="59"/>
      <c r="HY719" s="59"/>
      <c r="HZ719" s="59"/>
    </row>
    <row r="720" spans="1:43" ht="10.5" customHeight="1" thickBot="1">
      <c r="A720" s="464"/>
      <c r="B720" s="466"/>
      <c r="C720" s="296"/>
      <c r="D720" s="285"/>
      <c r="E720" s="96"/>
      <c r="J720" s="98"/>
      <c r="L720" s="99"/>
      <c r="Q720" s="318"/>
      <c r="AJ720" s="30">
        <v>8</v>
      </c>
      <c r="AQ720" s="492"/>
    </row>
    <row r="721" spans="1:234" ht="10.5" customHeight="1" thickBot="1">
      <c r="A721" s="471">
        <f>IF(A705=52,1,A705+1)</f>
        <v>36</v>
      </c>
      <c r="B721" s="472"/>
      <c r="C721" s="299">
        <f>(C722/60-ROUNDDOWN(C722/60,0))/100*60+ROUNDDOWN(C722/60,0)</f>
        <v>3.15</v>
      </c>
      <c r="D721" s="300">
        <f>(D722/60-ROUNDDOWN(D722/60,0))/100*60+ROUNDDOWN(D722/60,0)</f>
        <v>3.15</v>
      </c>
      <c r="E721" s="301">
        <f aca="true" t="shared" si="222" ref="E721:J721">(E722/60-ROUNDDOWN(E722/60,0))/100*60+ROUNDDOWN(E722/60,0)</f>
        <v>0</v>
      </c>
      <c r="F721" s="301">
        <f t="shared" si="222"/>
        <v>0</v>
      </c>
      <c r="G721" s="301">
        <f t="shared" si="222"/>
        <v>0</v>
      </c>
      <c r="H721" s="301">
        <f t="shared" si="222"/>
        <v>0</v>
      </c>
      <c r="I721" s="301">
        <f t="shared" si="222"/>
        <v>0</v>
      </c>
      <c r="J721" s="301">
        <f t="shared" si="222"/>
        <v>0</v>
      </c>
      <c r="K721" s="226"/>
      <c r="L721" s="227">
        <f>2*COUNTA(L707:L720)-COUNT(L707:L720)</f>
        <v>4</v>
      </c>
      <c r="M721" s="228"/>
      <c r="N721" s="229"/>
      <c r="O721" s="475"/>
      <c r="P721" s="476"/>
      <c r="Q721" s="321">
        <f aca="true" t="shared" si="223" ref="Q721:V721">SUM(Q707:Q720)</f>
        <v>33.666666666666664</v>
      </c>
      <c r="R721" s="230">
        <f t="shared" si="223"/>
        <v>0</v>
      </c>
      <c r="S721" s="230">
        <f t="shared" si="223"/>
        <v>0</v>
      </c>
      <c r="T721" s="230">
        <f t="shared" si="223"/>
        <v>27</v>
      </c>
      <c r="U721" s="230">
        <f t="shared" si="223"/>
        <v>20</v>
      </c>
      <c r="V721" s="230">
        <f t="shared" si="223"/>
        <v>0</v>
      </c>
      <c r="W721" s="226"/>
      <c r="X721" s="229"/>
      <c r="Y721" s="231"/>
      <c r="Z721" s="312">
        <f>COUNT(Z707:Z720)</f>
        <v>0</v>
      </c>
      <c r="AA721" s="313">
        <f>COUNT(AA707:AA720)</f>
        <v>0</v>
      </c>
      <c r="AB721" s="300">
        <f aca="true" t="shared" si="224" ref="AB721:AI721">(AB722/60-ROUNDDOWN(AB722/60,0))/100*60+ROUNDDOWN(AB722/60,0)</f>
        <v>2.25</v>
      </c>
      <c r="AC721" s="300">
        <f t="shared" si="224"/>
        <v>0</v>
      </c>
      <c r="AD721" s="300">
        <f t="shared" si="224"/>
        <v>0</v>
      </c>
      <c r="AE721" s="300">
        <f t="shared" si="224"/>
        <v>0</v>
      </c>
      <c r="AF721" s="300">
        <f t="shared" si="224"/>
        <v>0.5</v>
      </c>
      <c r="AG721" s="300">
        <f t="shared" si="224"/>
        <v>0</v>
      </c>
      <c r="AH721" s="300">
        <f t="shared" si="224"/>
        <v>0</v>
      </c>
      <c r="AI721" s="448">
        <f t="shared" si="224"/>
        <v>0</v>
      </c>
      <c r="AJ721" s="317">
        <f>IF(COUNT(AJ707:AJ720)=0,0,SUM(AJ707:AJ720)/COUNTA(AK709:AK720,AK723:AK724))</f>
        <v>7.285714285714286</v>
      </c>
      <c r="AK721" s="231">
        <f>IF(COUNT(AK707:AK720)=0,"",AVERAGE(AK707:AK720))</f>
        <v>57.666666666666664</v>
      </c>
      <c r="AL721" s="231">
        <f>IF(COUNT(AL707:AL720)=0,"",AVERAGE(AL707:AL720))</f>
        <v>80.66666666666667</v>
      </c>
      <c r="AM721" s="231">
        <f>IF(COUNT(AM707:AM720)=0,"",AVERAGE(AM707:AM720))</f>
        <v>80.66666666666667</v>
      </c>
      <c r="AN721" s="231">
        <f>IF(COUNT(AN707:AN720)=0,"",AVERAGE(AN707:AN720))</f>
        <v>76.16666666666667</v>
      </c>
      <c r="AO721" s="231">
        <f>IF(COUNT(AO707:AO720)=0,"",AVERAGE(AO707:AO720))</f>
        <v>18.5</v>
      </c>
      <c r="AP721" s="342">
        <f>SUM(AP707:AP720)</f>
        <v>13</v>
      </c>
      <c r="AQ721" s="367"/>
      <c r="AR721" s="232"/>
      <c r="AS721" s="232"/>
      <c r="AT721" s="232"/>
      <c r="AU721" s="232"/>
      <c r="AV721" s="232"/>
      <c r="AW721" s="232"/>
      <c r="AX721" s="232"/>
      <c r="AY721" s="232"/>
      <c r="AZ721" s="232"/>
      <c r="BA721" s="232"/>
      <c r="BB721" s="232"/>
      <c r="BC721" s="232"/>
      <c r="BD721" s="232"/>
      <c r="BE721" s="232"/>
      <c r="BF721" s="232"/>
      <c r="BG721" s="232"/>
      <c r="BH721" s="232"/>
      <c r="BI721" s="232"/>
      <c r="BJ721" s="232"/>
      <c r="BK721" s="232"/>
      <c r="BL721" s="232"/>
      <c r="BM721" s="232"/>
      <c r="BN721" s="232"/>
      <c r="BO721" s="232"/>
      <c r="BP721" s="232"/>
      <c r="BQ721" s="232"/>
      <c r="BR721" s="232"/>
      <c r="BS721" s="232"/>
      <c r="BT721" s="232"/>
      <c r="BU721" s="232"/>
      <c r="BV721" s="232"/>
      <c r="BW721" s="232"/>
      <c r="BX721" s="232"/>
      <c r="BY721" s="232"/>
      <c r="BZ721" s="232"/>
      <c r="CA721" s="232"/>
      <c r="CB721" s="232"/>
      <c r="CC721" s="232"/>
      <c r="CD721" s="232"/>
      <c r="CE721" s="232"/>
      <c r="CF721" s="232"/>
      <c r="CG721" s="232"/>
      <c r="CH721" s="232"/>
      <c r="CI721" s="232"/>
      <c r="CJ721" s="232"/>
      <c r="CK721" s="232"/>
      <c r="CL721" s="232"/>
      <c r="CM721" s="232"/>
      <c r="CN721" s="232"/>
      <c r="CO721" s="232"/>
      <c r="CP721" s="232"/>
      <c r="CQ721" s="232"/>
      <c r="CR721" s="232"/>
      <c r="CS721" s="232"/>
      <c r="CT721" s="232"/>
      <c r="CU721" s="232"/>
      <c r="CV721" s="232"/>
      <c r="CW721" s="232"/>
      <c r="CX721" s="232"/>
      <c r="CY721" s="232"/>
      <c r="CZ721" s="232"/>
      <c r="DA721" s="232"/>
      <c r="DB721" s="232"/>
      <c r="DC721" s="232"/>
      <c r="DD721" s="232"/>
      <c r="DE721" s="232"/>
      <c r="DF721" s="232"/>
      <c r="DG721" s="232"/>
      <c r="DH721" s="232"/>
      <c r="DI721" s="232"/>
      <c r="DJ721" s="232"/>
      <c r="DK721" s="232"/>
      <c r="DL721" s="232"/>
      <c r="DM721" s="232"/>
      <c r="DN721" s="232"/>
      <c r="DO721" s="232"/>
      <c r="DP721" s="232"/>
      <c r="DQ721" s="232"/>
      <c r="DR721" s="232"/>
      <c r="DS721" s="232"/>
      <c r="DT721" s="232"/>
      <c r="DU721" s="232"/>
      <c r="DV721" s="232"/>
      <c r="DW721" s="232"/>
      <c r="DX721" s="232"/>
      <c r="DY721" s="232"/>
      <c r="DZ721" s="232"/>
      <c r="EA721" s="232"/>
      <c r="EB721" s="232"/>
      <c r="EC721" s="232"/>
      <c r="ED721" s="232"/>
      <c r="EE721" s="232"/>
      <c r="EF721" s="232"/>
      <c r="EG721" s="232"/>
      <c r="EH721" s="232"/>
      <c r="EI721" s="232"/>
      <c r="EJ721" s="232"/>
      <c r="EK721" s="232"/>
      <c r="EL721" s="232"/>
      <c r="EM721" s="232"/>
      <c r="EN721" s="232"/>
      <c r="EO721" s="232"/>
      <c r="EP721" s="232"/>
      <c r="EQ721" s="232"/>
      <c r="ER721" s="232"/>
      <c r="ES721" s="232"/>
      <c r="ET721" s="232"/>
      <c r="EU721" s="232"/>
      <c r="EV721" s="232"/>
      <c r="EW721" s="232"/>
      <c r="EX721" s="232"/>
      <c r="EY721" s="232"/>
      <c r="EZ721" s="232"/>
      <c r="FA721" s="232"/>
      <c r="FB721" s="232"/>
      <c r="FC721" s="232"/>
      <c r="FD721" s="232"/>
      <c r="FE721" s="232"/>
      <c r="FF721" s="232"/>
      <c r="FG721" s="232"/>
      <c r="FH721" s="232"/>
      <c r="FI721" s="232"/>
      <c r="FJ721" s="232"/>
      <c r="FK721" s="232"/>
      <c r="FL721" s="232"/>
      <c r="FM721" s="232"/>
      <c r="FN721" s="232"/>
      <c r="FO721" s="232"/>
      <c r="FP721" s="232"/>
      <c r="FQ721" s="232"/>
      <c r="FR721" s="232"/>
      <c r="FS721" s="232"/>
      <c r="FT721" s="232"/>
      <c r="FU721" s="232"/>
      <c r="FV721" s="232"/>
      <c r="FW721" s="232"/>
      <c r="FX721" s="232"/>
      <c r="FY721" s="232"/>
      <c r="FZ721" s="232"/>
      <c r="GA721" s="232"/>
      <c r="GB721" s="232"/>
      <c r="GC721" s="232"/>
      <c r="GD721" s="232"/>
      <c r="GE721" s="232"/>
      <c r="GF721" s="232"/>
      <c r="GG721" s="232"/>
      <c r="GH721" s="232"/>
      <c r="GI721" s="232"/>
      <c r="GJ721" s="232"/>
      <c r="GK721" s="232"/>
      <c r="GL721" s="232"/>
      <c r="GM721" s="232"/>
      <c r="GN721" s="232"/>
      <c r="GO721" s="232"/>
      <c r="GP721" s="232"/>
      <c r="GQ721" s="232"/>
      <c r="GR721" s="232"/>
      <c r="GS721" s="232"/>
      <c r="GT721" s="232"/>
      <c r="GU721" s="232"/>
      <c r="GV721" s="232"/>
      <c r="GW721" s="232"/>
      <c r="GX721" s="232"/>
      <c r="GY721" s="232"/>
      <c r="GZ721" s="232"/>
      <c r="HA721" s="232"/>
      <c r="HB721" s="232"/>
      <c r="HC721" s="232"/>
      <c r="HD721" s="232"/>
      <c r="HE721" s="232"/>
      <c r="HF721" s="232"/>
      <c r="HG721" s="232"/>
      <c r="HH721" s="232"/>
      <c r="HI721" s="232"/>
      <c r="HJ721" s="232"/>
      <c r="HK721" s="232"/>
      <c r="HL721" s="232"/>
      <c r="HM721" s="232"/>
      <c r="HN721" s="232"/>
      <c r="HO721" s="232"/>
      <c r="HP721" s="232"/>
      <c r="HQ721" s="232"/>
      <c r="HR721" s="232"/>
      <c r="HS721" s="232"/>
      <c r="HT721" s="232"/>
      <c r="HU721" s="232"/>
      <c r="HV721" s="232"/>
      <c r="HW721" s="232"/>
      <c r="HX721" s="232"/>
      <c r="HY721" s="232"/>
      <c r="HZ721" s="232"/>
    </row>
    <row r="722" spans="1:234" s="232" customFormat="1" ht="10.5" customHeight="1" thickBot="1">
      <c r="A722" s="473"/>
      <c r="B722" s="474"/>
      <c r="C722" s="297">
        <f>SUM(C707:C720)</f>
        <v>195</v>
      </c>
      <c r="D722" s="288">
        <f>SUM(D707:D720)</f>
        <v>195</v>
      </c>
      <c r="E722" s="233">
        <f aca="true" t="shared" si="225" ref="E722:J722">SUM(E707:E720)</f>
        <v>0</v>
      </c>
      <c r="F722" s="233">
        <f t="shared" si="225"/>
        <v>0</v>
      </c>
      <c r="G722" s="233">
        <f t="shared" si="225"/>
        <v>0</v>
      </c>
      <c r="H722" s="233">
        <f t="shared" si="225"/>
        <v>0</v>
      </c>
      <c r="I722" s="233">
        <f t="shared" si="225"/>
        <v>0</v>
      </c>
      <c r="J722" s="233">
        <f t="shared" si="225"/>
        <v>0</v>
      </c>
      <c r="K722" s="234"/>
      <c r="L722" s="235"/>
      <c r="M722" s="236"/>
      <c r="N722" s="237"/>
      <c r="O722" s="477"/>
      <c r="P722" s="478"/>
      <c r="Q722" s="238">
        <f>IF(C722=0,"",Q721/C722*60)</f>
        <v>10.35897435897436</v>
      </c>
      <c r="R722" s="239"/>
      <c r="S722" s="239"/>
      <c r="T722" s="240"/>
      <c r="U722" s="240"/>
      <c r="V722" s="235"/>
      <c r="W722" s="234"/>
      <c r="X722" s="237"/>
      <c r="Y722" s="241"/>
      <c r="Z722" s="314">
        <f>SUM(Z707:Z720)</f>
        <v>0</v>
      </c>
      <c r="AA722" s="315">
        <f>SUM(AA707:AA720)</f>
        <v>0</v>
      </c>
      <c r="AB722" s="288">
        <f>SUM(AB707:AB720)</f>
        <v>145</v>
      </c>
      <c r="AC722" s="288">
        <f aca="true" t="shared" si="226" ref="AC722:AI722">SUM(AC707:AC720)</f>
        <v>0</v>
      </c>
      <c r="AD722" s="288">
        <f t="shared" si="226"/>
        <v>0</v>
      </c>
      <c r="AE722" s="288">
        <f t="shared" si="226"/>
        <v>0</v>
      </c>
      <c r="AF722" s="288">
        <f t="shared" si="226"/>
        <v>50</v>
      </c>
      <c r="AG722" s="288">
        <f t="shared" si="226"/>
        <v>0</v>
      </c>
      <c r="AH722" s="288">
        <f t="shared" si="226"/>
        <v>0</v>
      </c>
      <c r="AI722" s="449">
        <f t="shared" si="226"/>
        <v>0</v>
      </c>
      <c r="AJ722" s="235"/>
      <c r="AK722" s="241"/>
      <c r="AL722" s="314"/>
      <c r="AM722" s="343"/>
      <c r="AN722" s="343"/>
      <c r="AO722" s="315"/>
      <c r="AP722" s="344">
        <v>1</v>
      </c>
      <c r="AQ722" s="368"/>
      <c r="AR722" s="242"/>
      <c r="AS722" s="242"/>
      <c r="AT722" s="242"/>
      <c r="AU722" s="242"/>
      <c r="AV722" s="242"/>
      <c r="AW722" s="242"/>
      <c r="AX722" s="242"/>
      <c r="AY722" s="242"/>
      <c r="AZ722" s="242"/>
      <c r="BA722" s="242"/>
      <c r="BB722" s="242"/>
      <c r="BC722" s="242"/>
      <c r="BD722" s="242"/>
      <c r="BE722" s="242"/>
      <c r="BF722" s="242"/>
      <c r="BG722" s="242"/>
      <c r="BH722" s="242"/>
      <c r="BI722" s="242"/>
      <c r="BJ722" s="242"/>
      <c r="BK722" s="242"/>
      <c r="BL722" s="242"/>
      <c r="BM722" s="242"/>
      <c r="BN722" s="242"/>
      <c r="BO722" s="242"/>
      <c r="BP722" s="242"/>
      <c r="BQ722" s="242"/>
      <c r="BR722" s="242"/>
      <c r="BS722" s="242"/>
      <c r="BT722" s="242"/>
      <c r="BU722" s="242"/>
      <c r="BV722" s="242"/>
      <c r="BW722" s="242"/>
      <c r="BX722" s="242"/>
      <c r="BY722" s="242"/>
      <c r="BZ722" s="242"/>
      <c r="CA722" s="242"/>
      <c r="CB722" s="242"/>
      <c r="CC722" s="242"/>
      <c r="CD722" s="242"/>
      <c r="CE722" s="242"/>
      <c r="CF722" s="242"/>
      <c r="CG722" s="242"/>
      <c r="CH722" s="242"/>
      <c r="CI722" s="242"/>
      <c r="CJ722" s="242"/>
      <c r="CK722" s="242"/>
      <c r="CL722" s="242"/>
      <c r="CM722" s="242"/>
      <c r="CN722" s="242"/>
      <c r="CO722" s="242"/>
      <c r="CP722" s="242"/>
      <c r="CQ722" s="242"/>
      <c r="CR722" s="242"/>
      <c r="CS722" s="242"/>
      <c r="CT722" s="242"/>
      <c r="CU722" s="242"/>
      <c r="CV722" s="242"/>
      <c r="CW722" s="242"/>
      <c r="CX722" s="242"/>
      <c r="CY722" s="242"/>
      <c r="CZ722" s="242"/>
      <c r="DA722" s="242"/>
      <c r="DB722" s="242"/>
      <c r="DC722" s="242"/>
      <c r="DD722" s="242"/>
      <c r="DE722" s="242"/>
      <c r="DF722" s="242"/>
      <c r="DG722" s="242"/>
      <c r="DH722" s="242"/>
      <c r="DI722" s="242"/>
      <c r="DJ722" s="242"/>
      <c r="DK722" s="242"/>
      <c r="DL722" s="242"/>
      <c r="DM722" s="242"/>
      <c r="DN722" s="242"/>
      <c r="DO722" s="242"/>
      <c r="DP722" s="242"/>
      <c r="DQ722" s="242"/>
      <c r="DR722" s="242"/>
      <c r="DS722" s="242"/>
      <c r="DT722" s="242"/>
      <c r="DU722" s="242"/>
      <c r="DV722" s="242"/>
      <c r="DW722" s="242"/>
      <c r="DX722" s="242"/>
      <c r="DY722" s="242"/>
      <c r="DZ722" s="242"/>
      <c r="EA722" s="242"/>
      <c r="EB722" s="242"/>
      <c r="EC722" s="242"/>
      <c r="ED722" s="242"/>
      <c r="EE722" s="242"/>
      <c r="EF722" s="242"/>
      <c r="EG722" s="242"/>
      <c r="EH722" s="242"/>
      <c r="EI722" s="242"/>
      <c r="EJ722" s="242"/>
      <c r="EK722" s="242"/>
      <c r="EL722" s="242"/>
      <c r="EM722" s="242"/>
      <c r="EN722" s="242"/>
      <c r="EO722" s="242"/>
      <c r="EP722" s="242"/>
      <c r="EQ722" s="242"/>
      <c r="ER722" s="242"/>
      <c r="ES722" s="242"/>
      <c r="ET722" s="242"/>
      <c r="EU722" s="242"/>
      <c r="EV722" s="242"/>
      <c r="EW722" s="242"/>
      <c r="EX722" s="242"/>
      <c r="EY722" s="242"/>
      <c r="EZ722" s="242"/>
      <c r="FA722" s="242"/>
      <c r="FB722" s="242"/>
      <c r="FC722" s="242"/>
      <c r="FD722" s="242"/>
      <c r="FE722" s="242"/>
      <c r="FF722" s="242"/>
      <c r="FG722" s="242"/>
      <c r="FH722" s="242"/>
      <c r="FI722" s="242"/>
      <c r="FJ722" s="242"/>
      <c r="FK722" s="242"/>
      <c r="FL722" s="242"/>
      <c r="FM722" s="242"/>
      <c r="FN722" s="242"/>
      <c r="FO722" s="242"/>
      <c r="FP722" s="242"/>
      <c r="FQ722" s="242"/>
      <c r="FR722" s="242"/>
      <c r="FS722" s="242"/>
      <c r="FT722" s="242"/>
      <c r="FU722" s="242"/>
      <c r="FV722" s="242"/>
      <c r="FW722" s="242"/>
      <c r="FX722" s="242"/>
      <c r="FY722" s="242"/>
      <c r="FZ722" s="242"/>
      <c r="GA722" s="242"/>
      <c r="GB722" s="242"/>
      <c r="GC722" s="242"/>
      <c r="GD722" s="242"/>
      <c r="GE722" s="242"/>
      <c r="GF722" s="242"/>
      <c r="GG722" s="242"/>
      <c r="GH722" s="242"/>
      <c r="GI722" s="242"/>
      <c r="GJ722" s="242"/>
      <c r="GK722" s="242"/>
      <c r="GL722" s="242"/>
      <c r="GM722" s="242"/>
      <c r="GN722" s="242"/>
      <c r="GO722" s="242"/>
      <c r="GP722" s="242"/>
      <c r="GQ722" s="242"/>
      <c r="GR722" s="242"/>
      <c r="GS722" s="242"/>
      <c r="GT722" s="242"/>
      <c r="GU722" s="242"/>
      <c r="GV722" s="242"/>
      <c r="GW722" s="242"/>
      <c r="GX722" s="242"/>
      <c r="GY722" s="242"/>
      <c r="GZ722" s="242"/>
      <c r="HA722" s="242"/>
      <c r="HB722" s="242"/>
      <c r="HC722" s="242"/>
      <c r="HD722" s="242"/>
      <c r="HE722" s="242"/>
      <c r="HF722" s="242"/>
      <c r="HG722" s="242"/>
      <c r="HH722" s="242"/>
      <c r="HI722" s="242"/>
      <c r="HJ722" s="242"/>
      <c r="HK722" s="242"/>
      <c r="HL722" s="242"/>
      <c r="HM722" s="242"/>
      <c r="HN722" s="242"/>
      <c r="HO722" s="242"/>
      <c r="HP722" s="242"/>
      <c r="HQ722" s="242"/>
      <c r="HR722" s="242"/>
      <c r="HS722" s="242"/>
      <c r="HT722" s="242"/>
      <c r="HU722" s="242"/>
      <c r="HV722" s="242"/>
      <c r="HW722" s="242"/>
      <c r="HX722" s="242"/>
      <c r="HY722" s="242"/>
      <c r="HZ722" s="242"/>
    </row>
    <row r="723" spans="1:234" s="242" customFormat="1" ht="10.5" customHeight="1" thickBot="1">
      <c r="A723" s="469" t="s">
        <v>51</v>
      </c>
      <c r="B723" s="470">
        <f>B719+1</f>
        <v>38971</v>
      </c>
      <c r="C723" s="293">
        <f>SUM(D723:J724)</f>
        <v>49</v>
      </c>
      <c r="D723" s="284"/>
      <c r="E723" s="80"/>
      <c r="F723" s="80"/>
      <c r="G723" s="80"/>
      <c r="H723" s="80"/>
      <c r="I723" s="80"/>
      <c r="J723" s="81"/>
      <c r="K723" s="28"/>
      <c r="L723" s="30"/>
      <c r="M723" s="82"/>
      <c r="N723" s="83"/>
      <c r="O723" s="214"/>
      <c r="P723" s="223"/>
      <c r="Q723" s="318">
        <f>SUM(R723:R724,T723:T724)+SUM(S723:S724)*1.5+SUM(U723:U724)/3+SUM(V723:V724)*0.6</f>
        <v>9</v>
      </c>
      <c r="R723" s="70"/>
      <c r="S723" s="70"/>
      <c r="T723" s="29"/>
      <c r="U723" s="29"/>
      <c r="V723" s="30"/>
      <c r="W723" s="28"/>
      <c r="X723" s="83"/>
      <c r="Y723" s="140"/>
      <c r="Z723" s="185"/>
      <c r="AA723" s="34"/>
      <c r="AB723" s="32"/>
      <c r="AC723" s="33"/>
      <c r="AD723" s="33"/>
      <c r="AE723" s="33"/>
      <c r="AF723" s="33"/>
      <c r="AG723" s="33"/>
      <c r="AH723" s="33"/>
      <c r="AI723" s="34"/>
      <c r="AJ723" s="30"/>
      <c r="AK723" s="180" t="s">
        <v>99</v>
      </c>
      <c r="AL723" s="185"/>
      <c r="AM723" s="33"/>
      <c r="AN723" s="351"/>
      <c r="AO723" s="34"/>
      <c r="AP723" s="352"/>
      <c r="AQ723" s="489" t="s">
        <v>660</v>
      </c>
      <c r="AR723" s="59"/>
      <c r="AS723" s="59"/>
      <c r="AT723" s="59"/>
      <c r="AU723" s="59"/>
      <c r="AV723" s="59"/>
      <c r="AW723" s="59"/>
      <c r="AX723" s="59"/>
      <c r="AY723" s="59"/>
      <c r="AZ723" s="59"/>
      <c r="BA723" s="59"/>
      <c r="BB723" s="59"/>
      <c r="BC723" s="59"/>
      <c r="BD723" s="59"/>
      <c r="BE723" s="59"/>
      <c r="BF723" s="59"/>
      <c r="BG723" s="59"/>
      <c r="BH723" s="59"/>
      <c r="BI723" s="59"/>
      <c r="BJ723" s="59"/>
      <c r="BK723" s="59"/>
      <c r="BL723" s="59"/>
      <c r="BM723" s="59"/>
      <c r="BN723" s="59"/>
      <c r="BO723" s="59"/>
      <c r="BP723" s="59"/>
      <c r="BQ723" s="59"/>
      <c r="BR723" s="59"/>
      <c r="BS723" s="59"/>
      <c r="BT723" s="59"/>
      <c r="BU723" s="59"/>
      <c r="BV723" s="59"/>
      <c r="BW723" s="59"/>
      <c r="BX723" s="59"/>
      <c r="BY723" s="59"/>
      <c r="BZ723" s="59"/>
      <c r="CA723" s="59"/>
      <c r="CB723" s="59"/>
      <c r="CC723" s="59"/>
      <c r="CD723" s="59"/>
      <c r="CE723" s="59"/>
      <c r="CF723" s="59"/>
      <c r="CG723" s="59"/>
      <c r="CH723" s="59"/>
      <c r="CI723" s="59"/>
      <c r="CJ723" s="59"/>
      <c r="CK723" s="59"/>
      <c r="CL723" s="59"/>
      <c r="CM723" s="59"/>
      <c r="CN723" s="59"/>
      <c r="CO723" s="59"/>
      <c r="CP723" s="59"/>
      <c r="CQ723" s="59"/>
      <c r="CR723" s="59"/>
      <c r="CS723" s="59"/>
      <c r="CT723" s="59"/>
      <c r="CU723" s="59"/>
      <c r="CV723" s="59"/>
      <c r="CW723" s="59"/>
      <c r="CX723" s="59"/>
      <c r="CY723" s="59"/>
      <c r="CZ723" s="59"/>
      <c r="DA723" s="59"/>
      <c r="DB723" s="59"/>
      <c r="DC723" s="59"/>
      <c r="DD723" s="59"/>
      <c r="DE723" s="59"/>
      <c r="DF723" s="59"/>
      <c r="DG723" s="59"/>
      <c r="DH723" s="59"/>
      <c r="DI723" s="59"/>
      <c r="DJ723" s="59"/>
      <c r="DK723" s="59"/>
      <c r="DL723" s="59"/>
      <c r="DM723" s="59"/>
      <c r="DN723" s="59"/>
      <c r="DO723" s="59"/>
      <c r="DP723" s="59"/>
      <c r="DQ723" s="59"/>
      <c r="DR723" s="59"/>
      <c r="DS723" s="59"/>
      <c r="DT723" s="59"/>
      <c r="DU723" s="59"/>
      <c r="DV723" s="59"/>
      <c r="DW723" s="59"/>
      <c r="DX723" s="59"/>
      <c r="DY723" s="59"/>
      <c r="DZ723" s="59"/>
      <c r="EA723" s="59"/>
      <c r="EB723" s="59"/>
      <c r="EC723" s="59"/>
      <c r="ED723" s="59"/>
      <c r="EE723" s="59"/>
      <c r="EF723" s="59"/>
      <c r="EG723" s="59"/>
      <c r="EH723" s="59"/>
      <c r="EI723" s="59"/>
      <c r="EJ723" s="59"/>
      <c r="EK723" s="59"/>
      <c r="EL723" s="59"/>
      <c r="EM723" s="59"/>
      <c r="EN723" s="59"/>
      <c r="EO723" s="59"/>
      <c r="EP723" s="59"/>
      <c r="EQ723" s="59"/>
      <c r="ER723" s="59"/>
      <c r="ES723" s="59"/>
      <c r="ET723" s="59"/>
      <c r="EU723" s="59"/>
      <c r="EV723" s="59"/>
      <c r="EW723" s="59"/>
      <c r="EX723" s="59"/>
      <c r="EY723" s="59"/>
      <c r="EZ723" s="59"/>
      <c r="FA723" s="59"/>
      <c r="FB723" s="59"/>
      <c r="FC723" s="59"/>
      <c r="FD723" s="59"/>
      <c r="FE723" s="59"/>
      <c r="FF723" s="59"/>
      <c r="FG723" s="59"/>
      <c r="FH723" s="59"/>
      <c r="FI723" s="59"/>
      <c r="FJ723" s="59"/>
      <c r="FK723" s="59"/>
      <c r="FL723" s="59"/>
      <c r="FM723" s="59"/>
      <c r="FN723" s="59"/>
      <c r="FO723" s="59"/>
      <c r="FP723" s="59"/>
      <c r="FQ723" s="59"/>
      <c r="FR723" s="59"/>
      <c r="FS723" s="59"/>
      <c r="FT723" s="59"/>
      <c r="FU723" s="59"/>
      <c r="FV723" s="59"/>
      <c r="FW723" s="59"/>
      <c r="FX723" s="59"/>
      <c r="FY723" s="59"/>
      <c r="FZ723" s="59"/>
      <c r="GA723" s="59"/>
      <c r="GB723" s="59"/>
      <c r="GC723" s="59"/>
      <c r="GD723" s="59"/>
      <c r="GE723" s="59"/>
      <c r="GF723" s="59"/>
      <c r="GG723" s="59"/>
      <c r="GH723" s="59"/>
      <c r="GI723" s="59"/>
      <c r="GJ723" s="59"/>
      <c r="GK723" s="59"/>
      <c r="GL723" s="59"/>
      <c r="GM723" s="59"/>
      <c r="GN723" s="59"/>
      <c r="GO723" s="59"/>
      <c r="GP723" s="59"/>
      <c r="GQ723" s="59"/>
      <c r="GR723" s="59"/>
      <c r="GS723" s="59"/>
      <c r="GT723" s="59"/>
      <c r="GU723" s="59"/>
      <c r="GV723" s="59"/>
      <c r="GW723" s="59"/>
      <c r="GX723" s="59"/>
      <c r="GY723" s="59"/>
      <c r="GZ723" s="59"/>
      <c r="HA723" s="59"/>
      <c r="HB723" s="59"/>
      <c r="HC723" s="59"/>
      <c r="HD723" s="59"/>
      <c r="HE723" s="59"/>
      <c r="HF723" s="59"/>
      <c r="HG723" s="59"/>
      <c r="HH723" s="59"/>
      <c r="HI723" s="59"/>
      <c r="HJ723" s="59"/>
      <c r="HK723" s="59"/>
      <c r="HL723" s="59"/>
      <c r="HM723" s="59"/>
      <c r="HN723" s="59"/>
      <c r="HO723" s="59"/>
      <c r="HP723" s="59"/>
      <c r="HQ723" s="59"/>
      <c r="HR723" s="59"/>
      <c r="HS723" s="59"/>
      <c r="HT723" s="59"/>
      <c r="HU723" s="59"/>
      <c r="HV723" s="59"/>
      <c r="HW723" s="59"/>
      <c r="HX723" s="59"/>
      <c r="HY723" s="59"/>
      <c r="HZ723" s="59"/>
    </row>
    <row r="724" spans="1:234" ht="10.5" customHeight="1">
      <c r="A724" s="467"/>
      <c r="B724" s="468"/>
      <c r="C724" s="292"/>
      <c r="D724" s="283">
        <v>49</v>
      </c>
      <c r="E724" s="87"/>
      <c r="F724" s="87"/>
      <c r="G724" s="87"/>
      <c r="H724" s="87"/>
      <c r="I724" s="87"/>
      <c r="J724" s="88"/>
      <c r="K724" s="89" t="s">
        <v>98</v>
      </c>
      <c r="L724" s="90">
        <v>9</v>
      </c>
      <c r="M724" s="91" t="s">
        <v>97</v>
      </c>
      <c r="N724" s="92">
        <v>16</v>
      </c>
      <c r="O724" s="215" t="s">
        <v>29</v>
      </c>
      <c r="P724" s="224"/>
      <c r="Q724" s="319"/>
      <c r="R724" s="93"/>
      <c r="S724" s="93"/>
      <c r="T724" s="94">
        <v>9</v>
      </c>
      <c r="U724" s="94"/>
      <c r="V724" s="90"/>
      <c r="W724" s="89">
        <v>124</v>
      </c>
      <c r="X724" s="92"/>
      <c r="Y724" s="182"/>
      <c r="Z724" s="184"/>
      <c r="AA724" s="306"/>
      <c r="AB724" s="442">
        <v>49</v>
      </c>
      <c r="AC724" s="349"/>
      <c r="AD724" s="349"/>
      <c r="AE724" s="349"/>
      <c r="AF724" s="349"/>
      <c r="AG724" s="349"/>
      <c r="AH724" s="349"/>
      <c r="AI724" s="306"/>
      <c r="AJ724" s="90">
        <v>8</v>
      </c>
      <c r="AK724" s="182"/>
      <c r="AL724" s="184"/>
      <c r="AM724" s="349"/>
      <c r="AN724" s="349"/>
      <c r="AO724" s="306"/>
      <c r="AP724" s="350"/>
      <c r="AQ724" s="490"/>
      <c r="AR724" s="95"/>
      <c r="AS724" s="95"/>
      <c r="AT724" s="95"/>
      <c r="AU724" s="95"/>
      <c r="AV724" s="95"/>
      <c r="AW724" s="95"/>
      <c r="AX724" s="95"/>
      <c r="AY724" s="95"/>
      <c r="AZ724" s="95"/>
      <c r="BA724" s="95"/>
      <c r="BB724" s="95"/>
      <c r="BC724" s="95"/>
      <c r="BD724" s="95"/>
      <c r="BE724" s="95"/>
      <c r="BF724" s="95"/>
      <c r="BG724" s="95"/>
      <c r="BH724" s="95"/>
      <c r="BI724" s="95"/>
      <c r="BJ724" s="95"/>
      <c r="BK724" s="95"/>
      <c r="BL724" s="95"/>
      <c r="BM724" s="95"/>
      <c r="BN724" s="95"/>
      <c r="BO724" s="95"/>
      <c r="BP724" s="95"/>
      <c r="BQ724" s="95"/>
      <c r="BR724" s="95"/>
      <c r="BS724" s="95"/>
      <c r="BT724" s="95"/>
      <c r="BU724" s="95"/>
      <c r="BV724" s="95"/>
      <c r="BW724" s="95"/>
      <c r="BX724" s="95"/>
      <c r="BY724" s="95"/>
      <c r="BZ724" s="95"/>
      <c r="CA724" s="95"/>
      <c r="CB724" s="95"/>
      <c r="CC724" s="95"/>
      <c r="CD724" s="95"/>
      <c r="CE724" s="95"/>
      <c r="CF724" s="95"/>
      <c r="CG724" s="95"/>
      <c r="CH724" s="95"/>
      <c r="CI724" s="95"/>
      <c r="CJ724" s="95"/>
      <c r="CK724" s="95"/>
      <c r="CL724" s="95"/>
      <c r="CM724" s="95"/>
      <c r="CN724" s="95"/>
      <c r="CO724" s="95"/>
      <c r="CP724" s="95"/>
      <c r="CQ724" s="95"/>
      <c r="CR724" s="95"/>
      <c r="CS724" s="95"/>
      <c r="CT724" s="95"/>
      <c r="CU724" s="95"/>
      <c r="CV724" s="95"/>
      <c r="CW724" s="95"/>
      <c r="CX724" s="95"/>
      <c r="CY724" s="95"/>
      <c r="CZ724" s="95"/>
      <c r="DA724" s="95"/>
      <c r="DB724" s="95"/>
      <c r="DC724" s="95"/>
      <c r="DD724" s="95"/>
      <c r="DE724" s="95"/>
      <c r="DF724" s="95"/>
      <c r="DG724" s="95"/>
      <c r="DH724" s="95"/>
      <c r="DI724" s="95"/>
      <c r="DJ724" s="95"/>
      <c r="DK724" s="95"/>
      <c r="DL724" s="95"/>
      <c r="DM724" s="95"/>
      <c r="DN724" s="95"/>
      <c r="DO724" s="95"/>
      <c r="DP724" s="95"/>
      <c r="DQ724" s="95"/>
      <c r="DR724" s="95"/>
      <c r="DS724" s="95"/>
      <c r="DT724" s="95"/>
      <c r="DU724" s="95"/>
      <c r="DV724" s="95"/>
      <c r="DW724" s="95"/>
      <c r="DX724" s="95"/>
      <c r="DY724" s="95"/>
      <c r="DZ724" s="95"/>
      <c r="EA724" s="95"/>
      <c r="EB724" s="95"/>
      <c r="EC724" s="95"/>
      <c r="ED724" s="95"/>
      <c r="EE724" s="95"/>
      <c r="EF724" s="95"/>
      <c r="EG724" s="95"/>
      <c r="EH724" s="95"/>
      <c r="EI724" s="95"/>
      <c r="EJ724" s="95"/>
      <c r="EK724" s="95"/>
      <c r="EL724" s="95"/>
      <c r="EM724" s="95"/>
      <c r="EN724" s="95"/>
      <c r="EO724" s="95"/>
      <c r="EP724" s="95"/>
      <c r="EQ724" s="95"/>
      <c r="ER724" s="95"/>
      <c r="ES724" s="95"/>
      <c r="ET724" s="95"/>
      <c r="EU724" s="95"/>
      <c r="EV724" s="95"/>
      <c r="EW724" s="95"/>
      <c r="EX724" s="95"/>
      <c r="EY724" s="95"/>
      <c r="EZ724" s="95"/>
      <c r="FA724" s="95"/>
      <c r="FB724" s="95"/>
      <c r="FC724" s="95"/>
      <c r="FD724" s="95"/>
      <c r="FE724" s="95"/>
      <c r="FF724" s="95"/>
      <c r="FG724" s="95"/>
      <c r="FH724" s="95"/>
      <c r="FI724" s="95"/>
      <c r="FJ724" s="95"/>
      <c r="FK724" s="95"/>
      <c r="FL724" s="95"/>
      <c r="FM724" s="95"/>
      <c r="FN724" s="95"/>
      <c r="FO724" s="95"/>
      <c r="FP724" s="95"/>
      <c r="FQ724" s="95"/>
      <c r="FR724" s="95"/>
      <c r="FS724" s="95"/>
      <c r="FT724" s="95"/>
      <c r="FU724" s="95"/>
      <c r="FV724" s="95"/>
      <c r="FW724" s="95"/>
      <c r="FX724" s="95"/>
      <c r="FY724" s="95"/>
      <c r="FZ724" s="95"/>
      <c r="GA724" s="95"/>
      <c r="GB724" s="95"/>
      <c r="GC724" s="95"/>
      <c r="GD724" s="95"/>
      <c r="GE724" s="95"/>
      <c r="GF724" s="95"/>
      <c r="GG724" s="95"/>
      <c r="GH724" s="95"/>
      <c r="GI724" s="95"/>
      <c r="GJ724" s="95"/>
      <c r="GK724" s="95"/>
      <c r="GL724" s="95"/>
      <c r="GM724" s="95"/>
      <c r="GN724" s="95"/>
      <c r="GO724" s="95"/>
      <c r="GP724" s="95"/>
      <c r="GQ724" s="95"/>
      <c r="GR724" s="95"/>
      <c r="GS724" s="95"/>
      <c r="GT724" s="95"/>
      <c r="GU724" s="95"/>
      <c r="GV724" s="95"/>
      <c r="GW724" s="95"/>
      <c r="GX724" s="95"/>
      <c r="GY724" s="95"/>
      <c r="GZ724" s="95"/>
      <c r="HA724" s="95"/>
      <c r="HB724" s="95"/>
      <c r="HC724" s="95"/>
      <c r="HD724" s="95"/>
      <c r="HE724" s="95"/>
      <c r="HF724" s="95"/>
      <c r="HG724" s="95"/>
      <c r="HH724" s="95"/>
      <c r="HI724" s="95"/>
      <c r="HJ724" s="95"/>
      <c r="HK724" s="95"/>
      <c r="HL724" s="95"/>
      <c r="HM724" s="95"/>
      <c r="HN724" s="95"/>
      <c r="HO724" s="95"/>
      <c r="HP724" s="95"/>
      <c r="HQ724" s="95"/>
      <c r="HR724" s="95"/>
      <c r="HS724" s="95"/>
      <c r="HT724" s="95"/>
      <c r="HU724" s="95"/>
      <c r="HV724" s="95"/>
      <c r="HW724" s="95"/>
      <c r="HX724" s="95"/>
      <c r="HY724" s="95"/>
      <c r="HZ724" s="95"/>
    </row>
    <row r="725" spans="1:234" s="95" customFormat="1" ht="10.5" customHeight="1">
      <c r="A725" s="463" t="s">
        <v>59</v>
      </c>
      <c r="B725" s="465">
        <f>B723+1</f>
        <v>38972</v>
      </c>
      <c r="C725" s="293">
        <f>SUM(D725:J726)</f>
        <v>28</v>
      </c>
      <c r="D725" s="284">
        <v>22</v>
      </c>
      <c r="E725" s="80">
        <v>2</v>
      </c>
      <c r="F725" s="80"/>
      <c r="G725" s="80"/>
      <c r="H725" s="80">
        <v>3</v>
      </c>
      <c r="I725" s="80">
        <v>1</v>
      </c>
      <c r="J725" s="81"/>
      <c r="K725" s="28" t="s">
        <v>98</v>
      </c>
      <c r="L725" s="30">
        <v>9</v>
      </c>
      <c r="M725" s="82" t="s">
        <v>100</v>
      </c>
      <c r="N725" s="83">
        <v>12</v>
      </c>
      <c r="O725" s="211" t="s">
        <v>364</v>
      </c>
      <c r="P725" s="221"/>
      <c r="Q725" s="318">
        <f>SUM(R725:R726,T725:T726)+SUM(S725:S726)*1.5+SUM(U725:U726)/3+SUM(V725:V726)*0.6</f>
        <v>5</v>
      </c>
      <c r="R725" s="70"/>
      <c r="S725" s="70"/>
      <c r="T725" s="29">
        <v>5</v>
      </c>
      <c r="U725" s="29"/>
      <c r="V725" s="30"/>
      <c r="W725" s="28">
        <v>130</v>
      </c>
      <c r="X725" s="83"/>
      <c r="Y725" s="140"/>
      <c r="Z725" s="185"/>
      <c r="AA725" s="34"/>
      <c r="AB725" s="32">
        <v>28</v>
      </c>
      <c r="AC725" s="33"/>
      <c r="AD725" s="33"/>
      <c r="AE725" s="33"/>
      <c r="AF725" s="33"/>
      <c r="AG725" s="33"/>
      <c r="AH725" s="33"/>
      <c r="AI725" s="34"/>
      <c r="AJ725" s="30"/>
      <c r="AK725" s="180">
        <v>55</v>
      </c>
      <c r="AL725" s="185">
        <v>84</v>
      </c>
      <c r="AM725" s="33">
        <v>84</v>
      </c>
      <c r="AN725" s="33">
        <v>78</v>
      </c>
      <c r="AO725" s="34">
        <f>AN725-AK725</f>
        <v>23</v>
      </c>
      <c r="AP725" s="352"/>
      <c r="AQ725" s="491" t="s">
        <v>381</v>
      </c>
      <c r="AR725" s="59"/>
      <c r="AS725" s="59"/>
      <c r="AT725" s="59"/>
      <c r="AU725" s="59"/>
      <c r="AV725" s="59"/>
      <c r="AW725" s="59"/>
      <c r="AX725" s="59"/>
      <c r="AY725" s="59"/>
      <c r="AZ725" s="59"/>
      <c r="BA725" s="59"/>
      <c r="BB725" s="59"/>
      <c r="BC725" s="59"/>
      <c r="BD725" s="59"/>
      <c r="BE725" s="59"/>
      <c r="BF725" s="59"/>
      <c r="BG725" s="59"/>
      <c r="BH725" s="59"/>
      <c r="BI725" s="59"/>
      <c r="BJ725" s="59"/>
      <c r="BK725" s="59"/>
      <c r="BL725" s="59"/>
      <c r="BM725" s="59"/>
      <c r="BN725" s="59"/>
      <c r="BO725" s="59"/>
      <c r="BP725" s="59"/>
      <c r="BQ725" s="59"/>
      <c r="BR725" s="59"/>
      <c r="BS725" s="59"/>
      <c r="BT725" s="59"/>
      <c r="BU725" s="59"/>
      <c r="BV725" s="59"/>
      <c r="BW725" s="59"/>
      <c r="BX725" s="59"/>
      <c r="BY725" s="59"/>
      <c r="BZ725" s="59"/>
      <c r="CA725" s="59"/>
      <c r="CB725" s="59"/>
      <c r="CC725" s="59"/>
      <c r="CD725" s="59"/>
      <c r="CE725" s="59"/>
      <c r="CF725" s="59"/>
      <c r="CG725" s="59"/>
      <c r="CH725" s="59"/>
      <c r="CI725" s="59"/>
      <c r="CJ725" s="59"/>
      <c r="CK725" s="59"/>
      <c r="CL725" s="59"/>
      <c r="CM725" s="59"/>
      <c r="CN725" s="59"/>
      <c r="CO725" s="59"/>
      <c r="CP725" s="59"/>
      <c r="CQ725" s="59"/>
      <c r="CR725" s="59"/>
      <c r="CS725" s="59"/>
      <c r="CT725" s="59"/>
      <c r="CU725" s="59"/>
      <c r="CV725" s="59"/>
      <c r="CW725" s="59"/>
      <c r="CX725" s="59"/>
      <c r="CY725" s="59"/>
      <c r="CZ725" s="59"/>
      <c r="DA725" s="59"/>
      <c r="DB725" s="59"/>
      <c r="DC725" s="59"/>
      <c r="DD725" s="59"/>
      <c r="DE725" s="59"/>
      <c r="DF725" s="59"/>
      <c r="DG725" s="59"/>
      <c r="DH725" s="59"/>
      <c r="DI725" s="59"/>
      <c r="DJ725" s="59"/>
      <c r="DK725" s="59"/>
      <c r="DL725" s="59"/>
      <c r="DM725" s="59"/>
      <c r="DN725" s="59"/>
      <c r="DO725" s="59"/>
      <c r="DP725" s="59"/>
      <c r="DQ725" s="59"/>
      <c r="DR725" s="59"/>
      <c r="DS725" s="59"/>
      <c r="DT725" s="59"/>
      <c r="DU725" s="59"/>
      <c r="DV725" s="59"/>
      <c r="DW725" s="59"/>
      <c r="DX725" s="59"/>
      <c r="DY725" s="59"/>
      <c r="DZ725" s="59"/>
      <c r="EA725" s="59"/>
      <c r="EB725" s="59"/>
      <c r="EC725" s="59"/>
      <c r="ED725" s="59"/>
      <c r="EE725" s="59"/>
      <c r="EF725" s="59"/>
      <c r="EG725" s="59"/>
      <c r="EH725" s="59"/>
      <c r="EI725" s="59"/>
      <c r="EJ725" s="59"/>
      <c r="EK725" s="59"/>
      <c r="EL725" s="59"/>
      <c r="EM725" s="59"/>
      <c r="EN725" s="59"/>
      <c r="EO725" s="59"/>
      <c r="EP725" s="59"/>
      <c r="EQ725" s="59"/>
      <c r="ER725" s="59"/>
      <c r="ES725" s="59"/>
      <c r="ET725" s="59"/>
      <c r="EU725" s="59"/>
      <c r="EV725" s="59"/>
      <c r="EW725" s="59"/>
      <c r="EX725" s="59"/>
      <c r="EY725" s="59"/>
      <c r="EZ725" s="59"/>
      <c r="FA725" s="59"/>
      <c r="FB725" s="59"/>
      <c r="FC725" s="59"/>
      <c r="FD725" s="59"/>
      <c r="FE725" s="59"/>
      <c r="FF725" s="59"/>
      <c r="FG725" s="59"/>
      <c r="FH725" s="59"/>
      <c r="FI725" s="59"/>
      <c r="FJ725" s="59"/>
      <c r="FK725" s="59"/>
      <c r="FL725" s="59"/>
      <c r="FM725" s="59"/>
      <c r="FN725" s="59"/>
      <c r="FO725" s="59"/>
      <c r="FP725" s="59"/>
      <c r="FQ725" s="59"/>
      <c r="FR725" s="59"/>
      <c r="FS725" s="59"/>
      <c r="FT725" s="59"/>
      <c r="FU725" s="59"/>
      <c r="FV725" s="59"/>
      <c r="FW725" s="59"/>
      <c r="FX725" s="59"/>
      <c r="FY725" s="59"/>
      <c r="FZ725" s="59"/>
      <c r="GA725" s="59"/>
      <c r="GB725" s="59"/>
      <c r="GC725" s="59"/>
      <c r="GD725" s="59"/>
      <c r="GE725" s="59"/>
      <c r="GF725" s="59"/>
      <c r="GG725" s="59"/>
      <c r="GH725" s="59"/>
      <c r="GI725" s="59"/>
      <c r="GJ725" s="59"/>
      <c r="GK725" s="59"/>
      <c r="GL725" s="59"/>
      <c r="GM725" s="59"/>
      <c r="GN725" s="59"/>
      <c r="GO725" s="59"/>
      <c r="GP725" s="59"/>
      <c r="GQ725" s="59"/>
      <c r="GR725" s="59"/>
      <c r="GS725" s="59"/>
      <c r="GT725" s="59"/>
      <c r="GU725" s="59"/>
      <c r="GV725" s="59"/>
      <c r="GW725" s="59"/>
      <c r="GX725" s="59"/>
      <c r="GY725" s="59"/>
      <c r="GZ725" s="59"/>
      <c r="HA725" s="59"/>
      <c r="HB725" s="59"/>
      <c r="HC725" s="59"/>
      <c r="HD725" s="59"/>
      <c r="HE725" s="59"/>
      <c r="HF725" s="59"/>
      <c r="HG725" s="59"/>
      <c r="HH725" s="59"/>
      <c r="HI725" s="59"/>
      <c r="HJ725" s="59"/>
      <c r="HK725" s="59"/>
      <c r="HL725" s="59"/>
      <c r="HM725" s="59"/>
      <c r="HN725" s="59"/>
      <c r="HO725" s="59"/>
      <c r="HP725" s="59"/>
      <c r="HQ725" s="59"/>
      <c r="HR725" s="59"/>
      <c r="HS725" s="59"/>
      <c r="HT725" s="59"/>
      <c r="HU725" s="59"/>
      <c r="HV725" s="59"/>
      <c r="HW725" s="59"/>
      <c r="HX725" s="59"/>
      <c r="HY725" s="59"/>
      <c r="HZ725" s="59"/>
    </row>
    <row r="726" spans="1:234" ht="10.5" customHeight="1">
      <c r="A726" s="467"/>
      <c r="B726" s="468"/>
      <c r="C726" s="292"/>
      <c r="D726" s="283"/>
      <c r="E726" s="87"/>
      <c r="F726" s="87"/>
      <c r="G726" s="87"/>
      <c r="H726" s="87"/>
      <c r="I726" s="87"/>
      <c r="J726" s="88"/>
      <c r="K726" s="89"/>
      <c r="L726" s="90"/>
      <c r="M726" s="91"/>
      <c r="N726" s="92"/>
      <c r="O726" s="212"/>
      <c r="P726" s="222"/>
      <c r="Q726" s="319"/>
      <c r="R726" s="93"/>
      <c r="S726" s="93"/>
      <c r="T726" s="94"/>
      <c r="U726" s="94"/>
      <c r="V726" s="90"/>
      <c r="W726" s="89"/>
      <c r="X726" s="92"/>
      <c r="Y726" s="182"/>
      <c r="Z726" s="184"/>
      <c r="AA726" s="306"/>
      <c r="AB726" s="442"/>
      <c r="AC726" s="349"/>
      <c r="AD726" s="349"/>
      <c r="AE726" s="349"/>
      <c r="AF726" s="349"/>
      <c r="AG726" s="349"/>
      <c r="AH726" s="349"/>
      <c r="AI726" s="306"/>
      <c r="AJ726" s="90">
        <v>7</v>
      </c>
      <c r="AK726" s="182"/>
      <c r="AL726" s="184"/>
      <c r="AM726" s="349"/>
      <c r="AN726" s="349"/>
      <c r="AO726" s="306"/>
      <c r="AP726" s="350"/>
      <c r="AQ726" s="490"/>
      <c r="AR726" s="95"/>
      <c r="AS726" s="95"/>
      <c r="AT726" s="95"/>
      <c r="AU726" s="95"/>
      <c r="AV726" s="95"/>
      <c r="AW726" s="95"/>
      <c r="AX726" s="95"/>
      <c r="AY726" s="95"/>
      <c r="AZ726" s="95"/>
      <c r="BA726" s="95"/>
      <c r="BB726" s="95"/>
      <c r="BC726" s="95"/>
      <c r="BD726" s="95"/>
      <c r="BE726" s="95"/>
      <c r="BF726" s="95"/>
      <c r="BG726" s="95"/>
      <c r="BH726" s="95"/>
      <c r="BI726" s="95"/>
      <c r="BJ726" s="95"/>
      <c r="BK726" s="95"/>
      <c r="BL726" s="95"/>
      <c r="BM726" s="95"/>
      <c r="BN726" s="95"/>
      <c r="BO726" s="95"/>
      <c r="BP726" s="95"/>
      <c r="BQ726" s="95"/>
      <c r="BR726" s="95"/>
      <c r="BS726" s="95"/>
      <c r="BT726" s="95"/>
      <c r="BU726" s="95"/>
      <c r="BV726" s="95"/>
      <c r="BW726" s="95"/>
      <c r="BX726" s="95"/>
      <c r="BY726" s="95"/>
      <c r="BZ726" s="95"/>
      <c r="CA726" s="95"/>
      <c r="CB726" s="95"/>
      <c r="CC726" s="95"/>
      <c r="CD726" s="95"/>
      <c r="CE726" s="95"/>
      <c r="CF726" s="95"/>
      <c r="CG726" s="95"/>
      <c r="CH726" s="95"/>
      <c r="CI726" s="95"/>
      <c r="CJ726" s="95"/>
      <c r="CK726" s="95"/>
      <c r="CL726" s="95"/>
      <c r="CM726" s="95"/>
      <c r="CN726" s="95"/>
      <c r="CO726" s="95"/>
      <c r="CP726" s="95"/>
      <c r="CQ726" s="95"/>
      <c r="CR726" s="95"/>
      <c r="CS726" s="95"/>
      <c r="CT726" s="95"/>
      <c r="CU726" s="95"/>
      <c r="CV726" s="95"/>
      <c r="CW726" s="95"/>
      <c r="CX726" s="95"/>
      <c r="CY726" s="95"/>
      <c r="CZ726" s="95"/>
      <c r="DA726" s="95"/>
      <c r="DB726" s="95"/>
      <c r="DC726" s="95"/>
      <c r="DD726" s="95"/>
      <c r="DE726" s="95"/>
      <c r="DF726" s="95"/>
      <c r="DG726" s="95"/>
      <c r="DH726" s="95"/>
      <c r="DI726" s="95"/>
      <c r="DJ726" s="95"/>
      <c r="DK726" s="95"/>
      <c r="DL726" s="95"/>
      <c r="DM726" s="95"/>
      <c r="DN726" s="95"/>
      <c r="DO726" s="95"/>
      <c r="DP726" s="95"/>
      <c r="DQ726" s="95"/>
      <c r="DR726" s="95"/>
      <c r="DS726" s="95"/>
      <c r="DT726" s="95"/>
      <c r="DU726" s="95"/>
      <c r="DV726" s="95"/>
      <c r="DW726" s="95"/>
      <c r="DX726" s="95"/>
      <c r="DY726" s="95"/>
      <c r="DZ726" s="95"/>
      <c r="EA726" s="95"/>
      <c r="EB726" s="95"/>
      <c r="EC726" s="95"/>
      <c r="ED726" s="95"/>
      <c r="EE726" s="95"/>
      <c r="EF726" s="95"/>
      <c r="EG726" s="95"/>
      <c r="EH726" s="95"/>
      <c r="EI726" s="95"/>
      <c r="EJ726" s="95"/>
      <c r="EK726" s="95"/>
      <c r="EL726" s="95"/>
      <c r="EM726" s="95"/>
      <c r="EN726" s="95"/>
      <c r="EO726" s="95"/>
      <c r="EP726" s="95"/>
      <c r="EQ726" s="95"/>
      <c r="ER726" s="95"/>
      <c r="ES726" s="95"/>
      <c r="ET726" s="95"/>
      <c r="EU726" s="95"/>
      <c r="EV726" s="95"/>
      <c r="EW726" s="95"/>
      <c r="EX726" s="95"/>
      <c r="EY726" s="95"/>
      <c r="EZ726" s="95"/>
      <c r="FA726" s="95"/>
      <c r="FB726" s="95"/>
      <c r="FC726" s="95"/>
      <c r="FD726" s="95"/>
      <c r="FE726" s="95"/>
      <c r="FF726" s="95"/>
      <c r="FG726" s="95"/>
      <c r="FH726" s="95"/>
      <c r="FI726" s="95"/>
      <c r="FJ726" s="95"/>
      <c r="FK726" s="95"/>
      <c r="FL726" s="95"/>
      <c r="FM726" s="95"/>
      <c r="FN726" s="95"/>
      <c r="FO726" s="95"/>
      <c r="FP726" s="95"/>
      <c r="FQ726" s="95"/>
      <c r="FR726" s="95"/>
      <c r="FS726" s="95"/>
      <c r="FT726" s="95"/>
      <c r="FU726" s="95"/>
      <c r="FV726" s="95"/>
      <c r="FW726" s="95"/>
      <c r="FX726" s="95"/>
      <c r="FY726" s="95"/>
      <c r="FZ726" s="95"/>
      <c r="GA726" s="95"/>
      <c r="GB726" s="95"/>
      <c r="GC726" s="95"/>
      <c r="GD726" s="95"/>
      <c r="GE726" s="95"/>
      <c r="GF726" s="95"/>
      <c r="GG726" s="95"/>
      <c r="GH726" s="95"/>
      <c r="GI726" s="95"/>
      <c r="GJ726" s="95"/>
      <c r="GK726" s="95"/>
      <c r="GL726" s="95"/>
      <c r="GM726" s="95"/>
      <c r="GN726" s="95"/>
      <c r="GO726" s="95"/>
      <c r="GP726" s="95"/>
      <c r="GQ726" s="95"/>
      <c r="GR726" s="95"/>
      <c r="GS726" s="95"/>
      <c r="GT726" s="95"/>
      <c r="GU726" s="95"/>
      <c r="GV726" s="95"/>
      <c r="GW726" s="95"/>
      <c r="GX726" s="95"/>
      <c r="GY726" s="95"/>
      <c r="GZ726" s="95"/>
      <c r="HA726" s="95"/>
      <c r="HB726" s="95"/>
      <c r="HC726" s="95"/>
      <c r="HD726" s="95"/>
      <c r="HE726" s="95"/>
      <c r="HF726" s="95"/>
      <c r="HG726" s="95"/>
      <c r="HH726" s="95"/>
      <c r="HI726" s="95"/>
      <c r="HJ726" s="95"/>
      <c r="HK726" s="95"/>
      <c r="HL726" s="95"/>
      <c r="HM726" s="95"/>
      <c r="HN726" s="95"/>
      <c r="HO726" s="95"/>
      <c r="HP726" s="95"/>
      <c r="HQ726" s="95"/>
      <c r="HR726" s="95"/>
      <c r="HS726" s="95"/>
      <c r="HT726" s="95"/>
      <c r="HU726" s="95"/>
      <c r="HV726" s="95"/>
      <c r="HW726" s="95"/>
      <c r="HX726" s="95"/>
      <c r="HY726" s="95"/>
      <c r="HZ726" s="95"/>
    </row>
    <row r="727" spans="1:234" s="95" customFormat="1" ht="10.5" customHeight="1">
      <c r="A727" s="463" t="s">
        <v>60</v>
      </c>
      <c r="B727" s="465">
        <f>B725+1</f>
        <v>38973</v>
      </c>
      <c r="C727" s="293">
        <f>SUM(D727:J728)</f>
        <v>65</v>
      </c>
      <c r="D727" s="284">
        <v>64</v>
      </c>
      <c r="E727" s="80">
        <v>1</v>
      </c>
      <c r="F727" s="80"/>
      <c r="G727" s="80"/>
      <c r="H727" s="80"/>
      <c r="I727" s="80"/>
      <c r="J727" s="81"/>
      <c r="K727" s="28" t="s">
        <v>98</v>
      </c>
      <c r="L727" s="30">
        <v>9</v>
      </c>
      <c r="M727" s="82" t="s">
        <v>100</v>
      </c>
      <c r="N727" s="83">
        <v>11</v>
      </c>
      <c r="O727" s="211" t="s">
        <v>29</v>
      </c>
      <c r="P727" s="221"/>
      <c r="Q727" s="318">
        <f>SUM(R727:R728,T727:T728)+SUM(S727:S728)*1.5+SUM(U727:U728)/3+SUM(V727:V728)*0.6</f>
        <v>12</v>
      </c>
      <c r="R727" s="70"/>
      <c r="S727" s="70"/>
      <c r="T727" s="29">
        <v>12</v>
      </c>
      <c r="U727" s="29"/>
      <c r="V727" s="30"/>
      <c r="W727" s="28">
        <v>124</v>
      </c>
      <c r="X727" s="83"/>
      <c r="Y727" s="140"/>
      <c r="Z727" s="185"/>
      <c r="AA727" s="34"/>
      <c r="AB727" s="32">
        <v>65</v>
      </c>
      <c r="AC727" s="33"/>
      <c r="AD727" s="33"/>
      <c r="AE727" s="33"/>
      <c r="AF727" s="33"/>
      <c r="AG727" s="33"/>
      <c r="AH727" s="33"/>
      <c r="AI727" s="34"/>
      <c r="AJ727" s="30"/>
      <c r="AK727" s="180">
        <v>55</v>
      </c>
      <c r="AL727" s="185">
        <v>77</v>
      </c>
      <c r="AM727" s="33">
        <v>79</v>
      </c>
      <c r="AN727" s="33">
        <v>75</v>
      </c>
      <c r="AO727" s="34">
        <f>AN727-AK727</f>
        <v>20</v>
      </c>
      <c r="AP727" s="352"/>
      <c r="AQ727" s="491" t="s">
        <v>382</v>
      </c>
      <c r="AR727" s="59"/>
      <c r="AS727" s="59"/>
      <c r="AT727" s="59"/>
      <c r="AU727" s="59"/>
      <c r="AV727" s="59"/>
      <c r="AW727" s="59"/>
      <c r="AX727" s="59"/>
      <c r="AY727" s="59"/>
      <c r="AZ727" s="59"/>
      <c r="BA727" s="59"/>
      <c r="BB727" s="59"/>
      <c r="BC727" s="59"/>
      <c r="BD727" s="59"/>
      <c r="BE727" s="59"/>
      <c r="BF727" s="59"/>
      <c r="BG727" s="59"/>
      <c r="BH727" s="59"/>
      <c r="BI727" s="59"/>
      <c r="BJ727" s="59"/>
      <c r="BK727" s="59"/>
      <c r="BL727" s="59"/>
      <c r="BM727" s="59"/>
      <c r="BN727" s="59"/>
      <c r="BO727" s="59"/>
      <c r="BP727" s="59"/>
      <c r="BQ727" s="59"/>
      <c r="BR727" s="59"/>
      <c r="BS727" s="59"/>
      <c r="BT727" s="59"/>
      <c r="BU727" s="59"/>
      <c r="BV727" s="59"/>
      <c r="BW727" s="59"/>
      <c r="BX727" s="59"/>
      <c r="BY727" s="59"/>
      <c r="BZ727" s="59"/>
      <c r="CA727" s="59"/>
      <c r="CB727" s="59"/>
      <c r="CC727" s="59"/>
      <c r="CD727" s="59"/>
      <c r="CE727" s="59"/>
      <c r="CF727" s="59"/>
      <c r="CG727" s="59"/>
      <c r="CH727" s="59"/>
      <c r="CI727" s="59"/>
      <c r="CJ727" s="59"/>
      <c r="CK727" s="59"/>
      <c r="CL727" s="59"/>
      <c r="CM727" s="59"/>
      <c r="CN727" s="59"/>
      <c r="CO727" s="59"/>
      <c r="CP727" s="59"/>
      <c r="CQ727" s="59"/>
      <c r="CR727" s="59"/>
      <c r="CS727" s="59"/>
      <c r="CT727" s="59"/>
      <c r="CU727" s="59"/>
      <c r="CV727" s="59"/>
      <c r="CW727" s="59"/>
      <c r="CX727" s="59"/>
      <c r="CY727" s="59"/>
      <c r="CZ727" s="59"/>
      <c r="DA727" s="59"/>
      <c r="DB727" s="59"/>
      <c r="DC727" s="59"/>
      <c r="DD727" s="59"/>
      <c r="DE727" s="59"/>
      <c r="DF727" s="59"/>
      <c r="DG727" s="59"/>
      <c r="DH727" s="59"/>
      <c r="DI727" s="59"/>
      <c r="DJ727" s="59"/>
      <c r="DK727" s="59"/>
      <c r="DL727" s="59"/>
      <c r="DM727" s="59"/>
      <c r="DN727" s="59"/>
      <c r="DO727" s="59"/>
      <c r="DP727" s="59"/>
      <c r="DQ727" s="59"/>
      <c r="DR727" s="59"/>
      <c r="DS727" s="59"/>
      <c r="DT727" s="59"/>
      <c r="DU727" s="59"/>
      <c r="DV727" s="59"/>
      <c r="DW727" s="59"/>
      <c r="DX727" s="59"/>
      <c r="DY727" s="59"/>
      <c r="DZ727" s="59"/>
      <c r="EA727" s="59"/>
      <c r="EB727" s="59"/>
      <c r="EC727" s="59"/>
      <c r="ED727" s="59"/>
      <c r="EE727" s="59"/>
      <c r="EF727" s="59"/>
      <c r="EG727" s="59"/>
      <c r="EH727" s="59"/>
      <c r="EI727" s="59"/>
      <c r="EJ727" s="59"/>
      <c r="EK727" s="59"/>
      <c r="EL727" s="59"/>
      <c r="EM727" s="59"/>
      <c r="EN727" s="59"/>
      <c r="EO727" s="59"/>
      <c r="EP727" s="59"/>
      <c r="EQ727" s="59"/>
      <c r="ER727" s="59"/>
      <c r="ES727" s="59"/>
      <c r="ET727" s="59"/>
      <c r="EU727" s="59"/>
      <c r="EV727" s="59"/>
      <c r="EW727" s="59"/>
      <c r="EX727" s="59"/>
      <c r="EY727" s="59"/>
      <c r="EZ727" s="59"/>
      <c r="FA727" s="59"/>
      <c r="FB727" s="59"/>
      <c r="FC727" s="59"/>
      <c r="FD727" s="59"/>
      <c r="FE727" s="59"/>
      <c r="FF727" s="59"/>
      <c r="FG727" s="59"/>
      <c r="FH727" s="59"/>
      <c r="FI727" s="59"/>
      <c r="FJ727" s="59"/>
      <c r="FK727" s="59"/>
      <c r="FL727" s="59"/>
      <c r="FM727" s="59"/>
      <c r="FN727" s="59"/>
      <c r="FO727" s="59"/>
      <c r="FP727" s="59"/>
      <c r="FQ727" s="59"/>
      <c r="FR727" s="59"/>
      <c r="FS727" s="59"/>
      <c r="FT727" s="59"/>
      <c r="FU727" s="59"/>
      <c r="FV727" s="59"/>
      <c r="FW727" s="59"/>
      <c r="FX727" s="59"/>
      <c r="FY727" s="59"/>
      <c r="FZ727" s="59"/>
      <c r="GA727" s="59"/>
      <c r="GB727" s="59"/>
      <c r="GC727" s="59"/>
      <c r="GD727" s="59"/>
      <c r="GE727" s="59"/>
      <c r="GF727" s="59"/>
      <c r="GG727" s="59"/>
      <c r="GH727" s="59"/>
      <c r="GI727" s="59"/>
      <c r="GJ727" s="59"/>
      <c r="GK727" s="59"/>
      <c r="GL727" s="59"/>
      <c r="GM727" s="59"/>
      <c r="GN727" s="59"/>
      <c r="GO727" s="59"/>
      <c r="GP727" s="59"/>
      <c r="GQ727" s="59"/>
      <c r="GR727" s="59"/>
      <c r="GS727" s="59"/>
      <c r="GT727" s="59"/>
      <c r="GU727" s="59"/>
      <c r="GV727" s="59"/>
      <c r="GW727" s="59"/>
      <c r="GX727" s="59"/>
      <c r="GY727" s="59"/>
      <c r="GZ727" s="59"/>
      <c r="HA727" s="59"/>
      <c r="HB727" s="59"/>
      <c r="HC727" s="59"/>
      <c r="HD727" s="59"/>
      <c r="HE727" s="59"/>
      <c r="HF727" s="59"/>
      <c r="HG727" s="59"/>
      <c r="HH727" s="59"/>
      <c r="HI727" s="59"/>
      <c r="HJ727" s="59"/>
      <c r="HK727" s="59"/>
      <c r="HL727" s="59"/>
      <c r="HM727" s="59"/>
      <c r="HN727" s="59"/>
      <c r="HO727" s="59"/>
      <c r="HP727" s="59"/>
      <c r="HQ727" s="59"/>
      <c r="HR727" s="59"/>
      <c r="HS727" s="59"/>
      <c r="HT727" s="59"/>
      <c r="HU727" s="59"/>
      <c r="HV727" s="59"/>
      <c r="HW727" s="59"/>
      <c r="HX727" s="59"/>
      <c r="HY727" s="59"/>
      <c r="HZ727" s="59"/>
    </row>
    <row r="728" spans="1:234" ht="10.5" customHeight="1">
      <c r="A728" s="467"/>
      <c r="B728" s="468"/>
      <c r="C728" s="294"/>
      <c r="D728" s="283"/>
      <c r="E728" s="87"/>
      <c r="F728" s="87"/>
      <c r="G728" s="87"/>
      <c r="H728" s="87"/>
      <c r="I728" s="87"/>
      <c r="J728" s="88"/>
      <c r="K728" s="89"/>
      <c r="L728" s="90"/>
      <c r="M728" s="91"/>
      <c r="N728" s="92"/>
      <c r="O728" s="212"/>
      <c r="P728" s="222"/>
      <c r="Q728" s="319"/>
      <c r="R728" s="93"/>
      <c r="S728" s="93"/>
      <c r="T728" s="94"/>
      <c r="U728" s="94"/>
      <c r="V728" s="90"/>
      <c r="W728" s="89"/>
      <c r="X728" s="92"/>
      <c r="Y728" s="182"/>
      <c r="Z728" s="184"/>
      <c r="AA728" s="306"/>
      <c r="AB728" s="442"/>
      <c r="AC728" s="349"/>
      <c r="AD728" s="349"/>
      <c r="AE728" s="349"/>
      <c r="AF728" s="349"/>
      <c r="AG728" s="349"/>
      <c r="AH728" s="349"/>
      <c r="AI728" s="306"/>
      <c r="AJ728" s="90">
        <v>7</v>
      </c>
      <c r="AK728" s="182"/>
      <c r="AL728" s="184"/>
      <c r="AM728" s="349"/>
      <c r="AN728" s="349"/>
      <c r="AO728" s="306"/>
      <c r="AP728" s="350"/>
      <c r="AQ728" s="490"/>
      <c r="AR728" s="95"/>
      <c r="AS728" s="95"/>
      <c r="AT728" s="95"/>
      <c r="AU728" s="95"/>
      <c r="AV728" s="95"/>
      <c r="AW728" s="95"/>
      <c r="AX728" s="95"/>
      <c r="AY728" s="95"/>
      <c r="AZ728" s="95"/>
      <c r="BA728" s="95"/>
      <c r="BB728" s="95"/>
      <c r="BC728" s="95"/>
      <c r="BD728" s="95"/>
      <c r="BE728" s="95"/>
      <c r="BF728" s="95"/>
      <c r="BG728" s="95"/>
      <c r="BH728" s="95"/>
      <c r="BI728" s="95"/>
      <c r="BJ728" s="95"/>
      <c r="BK728" s="95"/>
      <c r="BL728" s="95"/>
      <c r="BM728" s="95"/>
      <c r="BN728" s="95"/>
      <c r="BO728" s="95"/>
      <c r="BP728" s="95"/>
      <c r="BQ728" s="95"/>
      <c r="BR728" s="95"/>
      <c r="BS728" s="95"/>
      <c r="BT728" s="95"/>
      <c r="BU728" s="95"/>
      <c r="BV728" s="95"/>
      <c r="BW728" s="95"/>
      <c r="BX728" s="95"/>
      <c r="BY728" s="95"/>
      <c r="BZ728" s="95"/>
      <c r="CA728" s="95"/>
      <c r="CB728" s="95"/>
      <c r="CC728" s="95"/>
      <c r="CD728" s="95"/>
      <c r="CE728" s="95"/>
      <c r="CF728" s="95"/>
      <c r="CG728" s="95"/>
      <c r="CH728" s="95"/>
      <c r="CI728" s="95"/>
      <c r="CJ728" s="95"/>
      <c r="CK728" s="95"/>
      <c r="CL728" s="95"/>
      <c r="CM728" s="95"/>
      <c r="CN728" s="95"/>
      <c r="CO728" s="95"/>
      <c r="CP728" s="95"/>
      <c r="CQ728" s="95"/>
      <c r="CR728" s="95"/>
      <c r="CS728" s="95"/>
      <c r="CT728" s="95"/>
      <c r="CU728" s="95"/>
      <c r="CV728" s="95"/>
      <c r="CW728" s="95"/>
      <c r="CX728" s="95"/>
      <c r="CY728" s="95"/>
      <c r="CZ728" s="95"/>
      <c r="DA728" s="95"/>
      <c r="DB728" s="95"/>
      <c r="DC728" s="95"/>
      <c r="DD728" s="95"/>
      <c r="DE728" s="95"/>
      <c r="DF728" s="95"/>
      <c r="DG728" s="95"/>
      <c r="DH728" s="95"/>
      <c r="DI728" s="95"/>
      <c r="DJ728" s="95"/>
      <c r="DK728" s="95"/>
      <c r="DL728" s="95"/>
      <c r="DM728" s="95"/>
      <c r="DN728" s="95"/>
      <c r="DO728" s="95"/>
      <c r="DP728" s="95"/>
      <c r="DQ728" s="95"/>
      <c r="DR728" s="95"/>
      <c r="DS728" s="95"/>
      <c r="DT728" s="95"/>
      <c r="DU728" s="95"/>
      <c r="DV728" s="95"/>
      <c r="DW728" s="95"/>
      <c r="DX728" s="95"/>
      <c r="DY728" s="95"/>
      <c r="DZ728" s="95"/>
      <c r="EA728" s="95"/>
      <c r="EB728" s="95"/>
      <c r="EC728" s="95"/>
      <c r="ED728" s="95"/>
      <c r="EE728" s="95"/>
      <c r="EF728" s="95"/>
      <c r="EG728" s="95"/>
      <c r="EH728" s="95"/>
      <c r="EI728" s="95"/>
      <c r="EJ728" s="95"/>
      <c r="EK728" s="95"/>
      <c r="EL728" s="95"/>
      <c r="EM728" s="95"/>
      <c r="EN728" s="95"/>
      <c r="EO728" s="95"/>
      <c r="EP728" s="95"/>
      <c r="EQ728" s="95"/>
      <c r="ER728" s="95"/>
      <c r="ES728" s="95"/>
      <c r="ET728" s="95"/>
      <c r="EU728" s="95"/>
      <c r="EV728" s="95"/>
      <c r="EW728" s="95"/>
      <c r="EX728" s="95"/>
      <c r="EY728" s="95"/>
      <c r="EZ728" s="95"/>
      <c r="FA728" s="95"/>
      <c r="FB728" s="95"/>
      <c r="FC728" s="95"/>
      <c r="FD728" s="95"/>
      <c r="FE728" s="95"/>
      <c r="FF728" s="95"/>
      <c r="FG728" s="95"/>
      <c r="FH728" s="95"/>
      <c r="FI728" s="95"/>
      <c r="FJ728" s="95"/>
      <c r="FK728" s="95"/>
      <c r="FL728" s="95"/>
      <c r="FM728" s="95"/>
      <c r="FN728" s="95"/>
      <c r="FO728" s="95"/>
      <c r="FP728" s="95"/>
      <c r="FQ728" s="95"/>
      <c r="FR728" s="95"/>
      <c r="FS728" s="95"/>
      <c r="FT728" s="95"/>
      <c r="FU728" s="95"/>
      <c r="FV728" s="95"/>
      <c r="FW728" s="95"/>
      <c r="FX728" s="95"/>
      <c r="FY728" s="95"/>
      <c r="FZ728" s="95"/>
      <c r="GA728" s="95"/>
      <c r="GB728" s="95"/>
      <c r="GC728" s="95"/>
      <c r="GD728" s="95"/>
      <c r="GE728" s="95"/>
      <c r="GF728" s="95"/>
      <c r="GG728" s="95"/>
      <c r="GH728" s="95"/>
      <c r="GI728" s="95"/>
      <c r="GJ728" s="95"/>
      <c r="GK728" s="95"/>
      <c r="GL728" s="95"/>
      <c r="GM728" s="95"/>
      <c r="GN728" s="95"/>
      <c r="GO728" s="95"/>
      <c r="GP728" s="95"/>
      <c r="GQ728" s="95"/>
      <c r="GR728" s="95"/>
      <c r="GS728" s="95"/>
      <c r="GT728" s="95"/>
      <c r="GU728" s="95"/>
      <c r="GV728" s="95"/>
      <c r="GW728" s="95"/>
      <c r="GX728" s="95"/>
      <c r="GY728" s="95"/>
      <c r="GZ728" s="95"/>
      <c r="HA728" s="95"/>
      <c r="HB728" s="95"/>
      <c r="HC728" s="95"/>
      <c r="HD728" s="95"/>
      <c r="HE728" s="95"/>
      <c r="HF728" s="95"/>
      <c r="HG728" s="95"/>
      <c r="HH728" s="95"/>
      <c r="HI728" s="95"/>
      <c r="HJ728" s="95"/>
      <c r="HK728" s="95"/>
      <c r="HL728" s="95"/>
      <c r="HM728" s="95"/>
      <c r="HN728" s="95"/>
      <c r="HO728" s="95"/>
      <c r="HP728" s="95"/>
      <c r="HQ728" s="95"/>
      <c r="HR728" s="95"/>
      <c r="HS728" s="95"/>
      <c r="HT728" s="95"/>
      <c r="HU728" s="95"/>
      <c r="HV728" s="95"/>
      <c r="HW728" s="95"/>
      <c r="HX728" s="95"/>
      <c r="HY728" s="95"/>
      <c r="HZ728" s="95"/>
    </row>
    <row r="729" spans="1:234" s="95" customFormat="1" ht="10.5" customHeight="1">
      <c r="A729" s="463" t="s">
        <v>61</v>
      </c>
      <c r="B729" s="465">
        <f>B727+1</f>
        <v>38974</v>
      </c>
      <c r="C729" s="293">
        <f>SUM(D729:J730)</f>
        <v>21</v>
      </c>
      <c r="D729" s="285"/>
      <c r="E729" s="96"/>
      <c r="F729" s="80"/>
      <c r="G729" s="80"/>
      <c r="H729" s="80"/>
      <c r="I729" s="96"/>
      <c r="J729" s="81"/>
      <c r="K729" s="28"/>
      <c r="L729" s="99"/>
      <c r="M729" s="82"/>
      <c r="N729" s="83"/>
      <c r="O729" s="213"/>
      <c r="P729" s="221"/>
      <c r="Q729" s="318">
        <f>SUM(R729:R730,T729:T730)+SUM(S729:S730)*1.5+SUM(U729:U730)/3+SUM(V729:V730)*0.6</f>
        <v>4</v>
      </c>
      <c r="R729" s="70"/>
      <c r="S729" s="70"/>
      <c r="T729" s="29"/>
      <c r="U729" s="29"/>
      <c r="V729" s="30"/>
      <c r="W729" s="28"/>
      <c r="X729" s="83"/>
      <c r="Y729" s="140"/>
      <c r="Z729" s="185"/>
      <c r="AA729" s="34"/>
      <c r="AB729" s="32"/>
      <c r="AC729" s="33"/>
      <c r="AD729" s="33"/>
      <c r="AE729" s="33"/>
      <c r="AF729" s="33"/>
      <c r="AG729" s="33"/>
      <c r="AH729" s="33"/>
      <c r="AI729" s="34"/>
      <c r="AJ729" s="30"/>
      <c r="AK729" s="180">
        <v>54</v>
      </c>
      <c r="AL729" s="185">
        <v>77</v>
      </c>
      <c r="AM729" s="33">
        <v>73</v>
      </c>
      <c r="AN729" s="33">
        <v>77</v>
      </c>
      <c r="AO729" s="34">
        <f>AN729-AK729</f>
        <v>23</v>
      </c>
      <c r="AP729" s="352"/>
      <c r="AQ729" s="491" t="s">
        <v>383</v>
      </c>
      <c r="AR729" s="59"/>
      <c r="AS729" s="59"/>
      <c r="AT729" s="59"/>
      <c r="AU729" s="59"/>
      <c r="AV729" s="59"/>
      <c r="AW729" s="59"/>
      <c r="AX729" s="59"/>
      <c r="AY729" s="59"/>
      <c r="AZ729" s="59"/>
      <c r="BA729" s="59"/>
      <c r="BB729" s="59"/>
      <c r="BC729" s="59"/>
      <c r="BD729" s="59"/>
      <c r="BE729" s="59"/>
      <c r="BF729" s="59"/>
      <c r="BG729" s="59"/>
      <c r="BH729" s="59"/>
      <c r="BI729" s="59"/>
      <c r="BJ729" s="59"/>
      <c r="BK729" s="59"/>
      <c r="BL729" s="59"/>
      <c r="BM729" s="59"/>
      <c r="BN729" s="59"/>
      <c r="BO729" s="59"/>
      <c r="BP729" s="59"/>
      <c r="BQ729" s="59"/>
      <c r="BR729" s="59"/>
      <c r="BS729" s="59"/>
      <c r="BT729" s="59"/>
      <c r="BU729" s="59"/>
      <c r="BV729" s="59"/>
      <c r="BW729" s="59"/>
      <c r="BX729" s="59"/>
      <c r="BY729" s="59"/>
      <c r="BZ729" s="59"/>
      <c r="CA729" s="59"/>
      <c r="CB729" s="59"/>
      <c r="CC729" s="59"/>
      <c r="CD729" s="59"/>
      <c r="CE729" s="59"/>
      <c r="CF729" s="59"/>
      <c r="CG729" s="59"/>
      <c r="CH729" s="59"/>
      <c r="CI729" s="59"/>
      <c r="CJ729" s="59"/>
      <c r="CK729" s="59"/>
      <c r="CL729" s="59"/>
      <c r="CM729" s="59"/>
      <c r="CN729" s="59"/>
      <c r="CO729" s="59"/>
      <c r="CP729" s="59"/>
      <c r="CQ729" s="59"/>
      <c r="CR729" s="59"/>
      <c r="CS729" s="59"/>
      <c r="CT729" s="59"/>
      <c r="CU729" s="59"/>
      <c r="CV729" s="59"/>
      <c r="CW729" s="59"/>
      <c r="CX729" s="59"/>
      <c r="CY729" s="59"/>
      <c r="CZ729" s="59"/>
      <c r="DA729" s="59"/>
      <c r="DB729" s="59"/>
      <c r="DC729" s="59"/>
      <c r="DD729" s="59"/>
      <c r="DE729" s="59"/>
      <c r="DF729" s="59"/>
      <c r="DG729" s="59"/>
      <c r="DH729" s="59"/>
      <c r="DI729" s="59"/>
      <c r="DJ729" s="59"/>
      <c r="DK729" s="59"/>
      <c r="DL729" s="59"/>
      <c r="DM729" s="59"/>
      <c r="DN729" s="59"/>
      <c r="DO729" s="59"/>
      <c r="DP729" s="59"/>
      <c r="DQ729" s="59"/>
      <c r="DR729" s="59"/>
      <c r="DS729" s="59"/>
      <c r="DT729" s="59"/>
      <c r="DU729" s="59"/>
      <c r="DV729" s="59"/>
      <c r="DW729" s="59"/>
      <c r="DX729" s="59"/>
      <c r="DY729" s="59"/>
      <c r="DZ729" s="59"/>
      <c r="EA729" s="59"/>
      <c r="EB729" s="59"/>
      <c r="EC729" s="59"/>
      <c r="ED729" s="59"/>
      <c r="EE729" s="59"/>
      <c r="EF729" s="59"/>
      <c r="EG729" s="59"/>
      <c r="EH729" s="59"/>
      <c r="EI729" s="59"/>
      <c r="EJ729" s="59"/>
      <c r="EK729" s="59"/>
      <c r="EL729" s="59"/>
      <c r="EM729" s="59"/>
      <c r="EN729" s="59"/>
      <c r="EO729" s="59"/>
      <c r="EP729" s="59"/>
      <c r="EQ729" s="59"/>
      <c r="ER729" s="59"/>
      <c r="ES729" s="59"/>
      <c r="ET729" s="59"/>
      <c r="EU729" s="59"/>
      <c r="EV729" s="59"/>
      <c r="EW729" s="59"/>
      <c r="EX729" s="59"/>
      <c r="EY729" s="59"/>
      <c r="EZ729" s="59"/>
      <c r="FA729" s="59"/>
      <c r="FB729" s="59"/>
      <c r="FC729" s="59"/>
      <c r="FD729" s="59"/>
      <c r="FE729" s="59"/>
      <c r="FF729" s="59"/>
      <c r="FG729" s="59"/>
      <c r="FH729" s="59"/>
      <c r="FI729" s="59"/>
      <c r="FJ729" s="59"/>
      <c r="FK729" s="59"/>
      <c r="FL729" s="59"/>
      <c r="FM729" s="59"/>
      <c r="FN729" s="59"/>
      <c r="FO729" s="59"/>
      <c r="FP729" s="59"/>
      <c r="FQ729" s="59"/>
      <c r="FR729" s="59"/>
      <c r="FS729" s="59"/>
      <c r="FT729" s="59"/>
      <c r="FU729" s="59"/>
      <c r="FV729" s="59"/>
      <c r="FW729" s="59"/>
      <c r="FX729" s="59"/>
      <c r="FY729" s="59"/>
      <c r="FZ729" s="59"/>
      <c r="GA729" s="59"/>
      <c r="GB729" s="59"/>
      <c r="GC729" s="59"/>
      <c r="GD729" s="59"/>
      <c r="GE729" s="59"/>
      <c r="GF729" s="59"/>
      <c r="GG729" s="59"/>
      <c r="GH729" s="59"/>
      <c r="GI729" s="59"/>
      <c r="GJ729" s="59"/>
      <c r="GK729" s="59"/>
      <c r="GL729" s="59"/>
      <c r="GM729" s="59"/>
      <c r="GN729" s="59"/>
      <c r="GO729" s="59"/>
      <c r="GP729" s="59"/>
      <c r="GQ729" s="59"/>
      <c r="GR729" s="59"/>
      <c r="GS729" s="59"/>
      <c r="GT729" s="59"/>
      <c r="GU729" s="59"/>
      <c r="GV729" s="59"/>
      <c r="GW729" s="59"/>
      <c r="GX729" s="59"/>
      <c r="GY729" s="59"/>
      <c r="GZ729" s="59"/>
      <c r="HA729" s="59"/>
      <c r="HB729" s="59"/>
      <c r="HC729" s="59"/>
      <c r="HD729" s="59"/>
      <c r="HE729" s="59"/>
      <c r="HF729" s="59"/>
      <c r="HG729" s="59"/>
      <c r="HH729" s="59"/>
      <c r="HI729" s="59"/>
      <c r="HJ729" s="59"/>
      <c r="HK729" s="59"/>
      <c r="HL729" s="59"/>
      <c r="HM729" s="59"/>
      <c r="HN729" s="59"/>
      <c r="HO729" s="59"/>
      <c r="HP729" s="59"/>
      <c r="HQ729" s="59"/>
      <c r="HR729" s="59"/>
      <c r="HS729" s="59"/>
      <c r="HT729" s="59"/>
      <c r="HU729" s="59"/>
      <c r="HV729" s="59"/>
      <c r="HW729" s="59"/>
      <c r="HX729" s="59"/>
      <c r="HY729" s="59"/>
      <c r="HZ729" s="59"/>
    </row>
    <row r="730" spans="1:234" ht="10.5" customHeight="1">
      <c r="A730" s="467"/>
      <c r="B730" s="468"/>
      <c r="C730" s="294"/>
      <c r="D730" s="286">
        <v>21</v>
      </c>
      <c r="E730" s="97"/>
      <c r="F730" s="87"/>
      <c r="G730" s="87"/>
      <c r="H730" s="87"/>
      <c r="I730" s="97"/>
      <c r="J730" s="88"/>
      <c r="K730" s="89" t="s">
        <v>31</v>
      </c>
      <c r="L730" s="101">
        <v>9</v>
      </c>
      <c r="M730" s="91" t="s">
        <v>97</v>
      </c>
      <c r="N730" s="92">
        <v>19</v>
      </c>
      <c r="O730" s="212" t="s">
        <v>29</v>
      </c>
      <c r="P730" s="222"/>
      <c r="Q730" s="319"/>
      <c r="R730" s="93"/>
      <c r="S730" s="93"/>
      <c r="T730" s="94">
        <v>4</v>
      </c>
      <c r="U730" s="94"/>
      <c r="V730" s="90"/>
      <c r="W730" s="89">
        <v>123</v>
      </c>
      <c r="X730" s="92"/>
      <c r="Y730" s="182"/>
      <c r="Z730" s="184"/>
      <c r="AA730" s="306"/>
      <c r="AB730" s="442">
        <v>21</v>
      </c>
      <c r="AC730" s="349"/>
      <c r="AD730" s="349"/>
      <c r="AE730" s="349"/>
      <c r="AF730" s="349"/>
      <c r="AG730" s="349"/>
      <c r="AH730" s="349"/>
      <c r="AI730" s="306"/>
      <c r="AJ730" s="90">
        <v>8</v>
      </c>
      <c r="AK730" s="182"/>
      <c r="AL730" s="184"/>
      <c r="AM730" s="349"/>
      <c r="AN730" s="349"/>
      <c r="AO730" s="306"/>
      <c r="AP730" s="350"/>
      <c r="AQ730" s="490"/>
      <c r="AR730" s="95"/>
      <c r="AS730" s="95"/>
      <c r="AT730" s="95"/>
      <c r="AU730" s="95"/>
      <c r="AV730" s="95"/>
      <c r="AW730" s="95"/>
      <c r="AX730" s="95"/>
      <c r="AY730" s="95"/>
      <c r="AZ730" s="95"/>
      <c r="BA730" s="95"/>
      <c r="BB730" s="95"/>
      <c r="BC730" s="95"/>
      <c r="BD730" s="95"/>
      <c r="BE730" s="95"/>
      <c r="BF730" s="95"/>
      <c r="BG730" s="95"/>
      <c r="BH730" s="95"/>
      <c r="BI730" s="95"/>
      <c r="BJ730" s="95"/>
      <c r="BK730" s="95"/>
      <c r="BL730" s="95"/>
      <c r="BM730" s="95"/>
      <c r="BN730" s="95"/>
      <c r="BO730" s="95"/>
      <c r="BP730" s="95"/>
      <c r="BQ730" s="95"/>
      <c r="BR730" s="95"/>
      <c r="BS730" s="95"/>
      <c r="BT730" s="95"/>
      <c r="BU730" s="95"/>
      <c r="BV730" s="95"/>
      <c r="BW730" s="95"/>
      <c r="BX730" s="95"/>
      <c r="BY730" s="95"/>
      <c r="BZ730" s="95"/>
      <c r="CA730" s="95"/>
      <c r="CB730" s="95"/>
      <c r="CC730" s="95"/>
      <c r="CD730" s="95"/>
      <c r="CE730" s="95"/>
      <c r="CF730" s="95"/>
      <c r="CG730" s="95"/>
      <c r="CH730" s="95"/>
      <c r="CI730" s="95"/>
      <c r="CJ730" s="95"/>
      <c r="CK730" s="95"/>
      <c r="CL730" s="95"/>
      <c r="CM730" s="95"/>
      <c r="CN730" s="95"/>
      <c r="CO730" s="95"/>
      <c r="CP730" s="95"/>
      <c r="CQ730" s="95"/>
      <c r="CR730" s="95"/>
      <c r="CS730" s="95"/>
      <c r="CT730" s="95"/>
      <c r="CU730" s="95"/>
      <c r="CV730" s="95"/>
      <c r="CW730" s="95"/>
      <c r="CX730" s="95"/>
      <c r="CY730" s="95"/>
      <c r="CZ730" s="95"/>
      <c r="DA730" s="95"/>
      <c r="DB730" s="95"/>
      <c r="DC730" s="95"/>
      <c r="DD730" s="95"/>
      <c r="DE730" s="95"/>
      <c r="DF730" s="95"/>
      <c r="DG730" s="95"/>
      <c r="DH730" s="95"/>
      <c r="DI730" s="95"/>
      <c r="DJ730" s="95"/>
      <c r="DK730" s="95"/>
      <c r="DL730" s="95"/>
      <c r="DM730" s="95"/>
      <c r="DN730" s="95"/>
      <c r="DO730" s="95"/>
      <c r="DP730" s="95"/>
      <c r="DQ730" s="95"/>
      <c r="DR730" s="95"/>
      <c r="DS730" s="95"/>
      <c r="DT730" s="95"/>
      <c r="DU730" s="95"/>
      <c r="DV730" s="95"/>
      <c r="DW730" s="95"/>
      <c r="DX730" s="95"/>
      <c r="DY730" s="95"/>
      <c r="DZ730" s="95"/>
      <c r="EA730" s="95"/>
      <c r="EB730" s="95"/>
      <c r="EC730" s="95"/>
      <c r="ED730" s="95"/>
      <c r="EE730" s="95"/>
      <c r="EF730" s="95"/>
      <c r="EG730" s="95"/>
      <c r="EH730" s="95"/>
      <c r="EI730" s="95"/>
      <c r="EJ730" s="95"/>
      <c r="EK730" s="95"/>
      <c r="EL730" s="95"/>
      <c r="EM730" s="95"/>
      <c r="EN730" s="95"/>
      <c r="EO730" s="95"/>
      <c r="EP730" s="95"/>
      <c r="EQ730" s="95"/>
      <c r="ER730" s="95"/>
      <c r="ES730" s="95"/>
      <c r="ET730" s="95"/>
      <c r="EU730" s="95"/>
      <c r="EV730" s="95"/>
      <c r="EW730" s="95"/>
      <c r="EX730" s="95"/>
      <c r="EY730" s="95"/>
      <c r="EZ730" s="95"/>
      <c r="FA730" s="95"/>
      <c r="FB730" s="95"/>
      <c r="FC730" s="95"/>
      <c r="FD730" s="95"/>
      <c r="FE730" s="95"/>
      <c r="FF730" s="95"/>
      <c r="FG730" s="95"/>
      <c r="FH730" s="95"/>
      <c r="FI730" s="95"/>
      <c r="FJ730" s="95"/>
      <c r="FK730" s="95"/>
      <c r="FL730" s="95"/>
      <c r="FM730" s="95"/>
      <c r="FN730" s="95"/>
      <c r="FO730" s="95"/>
      <c r="FP730" s="95"/>
      <c r="FQ730" s="95"/>
      <c r="FR730" s="95"/>
      <c r="FS730" s="95"/>
      <c r="FT730" s="95"/>
      <c r="FU730" s="95"/>
      <c r="FV730" s="95"/>
      <c r="FW730" s="95"/>
      <c r="FX730" s="95"/>
      <c r="FY730" s="95"/>
      <c r="FZ730" s="95"/>
      <c r="GA730" s="95"/>
      <c r="GB730" s="95"/>
      <c r="GC730" s="95"/>
      <c r="GD730" s="95"/>
      <c r="GE730" s="95"/>
      <c r="GF730" s="95"/>
      <c r="GG730" s="95"/>
      <c r="GH730" s="95"/>
      <c r="GI730" s="95"/>
      <c r="GJ730" s="95"/>
      <c r="GK730" s="95"/>
      <c r="GL730" s="95"/>
      <c r="GM730" s="95"/>
      <c r="GN730" s="95"/>
      <c r="GO730" s="95"/>
      <c r="GP730" s="95"/>
      <c r="GQ730" s="95"/>
      <c r="GR730" s="95"/>
      <c r="GS730" s="95"/>
      <c r="GT730" s="95"/>
      <c r="GU730" s="95"/>
      <c r="GV730" s="95"/>
      <c r="GW730" s="95"/>
      <c r="GX730" s="95"/>
      <c r="GY730" s="95"/>
      <c r="GZ730" s="95"/>
      <c r="HA730" s="95"/>
      <c r="HB730" s="95"/>
      <c r="HC730" s="95"/>
      <c r="HD730" s="95"/>
      <c r="HE730" s="95"/>
      <c r="HF730" s="95"/>
      <c r="HG730" s="95"/>
      <c r="HH730" s="95"/>
      <c r="HI730" s="95"/>
      <c r="HJ730" s="95"/>
      <c r="HK730" s="95"/>
      <c r="HL730" s="95"/>
      <c r="HM730" s="95"/>
      <c r="HN730" s="95"/>
      <c r="HO730" s="95"/>
      <c r="HP730" s="95"/>
      <c r="HQ730" s="95"/>
      <c r="HR730" s="95"/>
      <c r="HS730" s="95"/>
      <c r="HT730" s="95"/>
      <c r="HU730" s="95"/>
      <c r="HV730" s="95"/>
      <c r="HW730" s="95"/>
      <c r="HX730" s="95"/>
      <c r="HY730" s="95"/>
      <c r="HZ730" s="95"/>
    </row>
    <row r="731" spans="1:234" s="95" customFormat="1" ht="10.5" customHeight="1">
      <c r="A731" s="463" t="s">
        <v>62</v>
      </c>
      <c r="B731" s="465">
        <f>B729+1</f>
        <v>38975</v>
      </c>
      <c r="C731" s="293">
        <f>SUM(D731:J732)</f>
        <v>20</v>
      </c>
      <c r="D731" s="285">
        <v>18</v>
      </c>
      <c r="E731" s="96">
        <v>2</v>
      </c>
      <c r="F731" s="80"/>
      <c r="G731" s="80"/>
      <c r="H731" s="80"/>
      <c r="I731" s="80"/>
      <c r="J731" s="98"/>
      <c r="K731" s="28" t="s">
        <v>31</v>
      </c>
      <c r="L731" s="30">
        <v>9</v>
      </c>
      <c r="M731" s="82" t="s">
        <v>100</v>
      </c>
      <c r="N731" s="83">
        <v>11</v>
      </c>
      <c r="O731" s="211" t="s">
        <v>207</v>
      </c>
      <c r="P731" s="221"/>
      <c r="Q731" s="318">
        <f>SUM(R731:R732,T731:T732)+SUM(S731:S732)*1.5+SUM(U731:U732)/3+SUM(V731:V732)*0.6</f>
        <v>4</v>
      </c>
      <c r="R731" s="70"/>
      <c r="S731" s="70"/>
      <c r="T731" s="29">
        <v>4</v>
      </c>
      <c r="U731" s="29"/>
      <c r="V731" s="30"/>
      <c r="W731" s="28"/>
      <c r="X731" s="83">
        <v>167</v>
      </c>
      <c r="Y731" s="180"/>
      <c r="Z731" s="307"/>
      <c r="AA731" s="54"/>
      <c r="AB731" s="38">
        <v>20</v>
      </c>
      <c r="AC731" s="37"/>
      <c r="AD731" s="37"/>
      <c r="AE731" s="37"/>
      <c r="AF731" s="37"/>
      <c r="AG731" s="37"/>
      <c r="AH731" s="37"/>
      <c r="AI731" s="54"/>
      <c r="AJ731" s="30"/>
      <c r="AK731" s="180">
        <v>52</v>
      </c>
      <c r="AL731" s="185">
        <v>83</v>
      </c>
      <c r="AM731" s="33">
        <v>80</v>
      </c>
      <c r="AN731" s="33">
        <v>76</v>
      </c>
      <c r="AO731" s="34">
        <f>AN731-AK731</f>
        <v>24</v>
      </c>
      <c r="AP731" s="352"/>
      <c r="AQ731" s="491" t="s">
        <v>647</v>
      </c>
      <c r="AR731" s="59"/>
      <c r="AS731" s="59"/>
      <c r="AT731" s="59"/>
      <c r="AU731" s="59"/>
      <c r="AV731" s="59"/>
      <c r="AW731" s="59"/>
      <c r="AX731" s="59"/>
      <c r="AY731" s="59"/>
      <c r="AZ731" s="59"/>
      <c r="BA731" s="59"/>
      <c r="BB731" s="59"/>
      <c r="BC731" s="59"/>
      <c r="BD731" s="59"/>
      <c r="BE731" s="59"/>
      <c r="BF731" s="59"/>
      <c r="BG731" s="59"/>
      <c r="BH731" s="59"/>
      <c r="BI731" s="59"/>
      <c r="BJ731" s="59"/>
      <c r="BK731" s="59"/>
      <c r="BL731" s="59"/>
      <c r="BM731" s="59"/>
      <c r="BN731" s="59"/>
      <c r="BO731" s="59"/>
      <c r="BP731" s="59"/>
      <c r="BQ731" s="59"/>
      <c r="BR731" s="59"/>
      <c r="BS731" s="59"/>
      <c r="BT731" s="59"/>
      <c r="BU731" s="59"/>
      <c r="BV731" s="59"/>
      <c r="BW731" s="59"/>
      <c r="BX731" s="59"/>
      <c r="BY731" s="59"/>
      <c r="BZ731" s="59"/>
      <c r="CA731" s="59"/>
      <c r="CB731" s="59"/>
      <c r="CC731" s="59"/>
      <c r="CD731" s="59"/>
      <c r="CE731" s="59"/>
      <c r="CF731" s="59"/>
      <c r="CG731" s="59"/>
      <c r="CH731" s="59"/>
      <c r="CI731" s="59"/>
      <c r="CJ731" s="59"/>
      <c r="CK731" s="59"/>
      <c r="CL731" s="59"/>
      <c r="CM731" s="59"/>
      <c r="CN731" s="59"/>
      <c r="CO731" s="59"/>
      <c r="CP731" s="59"/>
      <c r="CQ731" s="59"/>
      <c r="CR731" s="59"/>
      <c r="CS731" s="59"/>
      <c r="CT731" s="59"/>
      <c r="CU731" s="59"/>
      <c r="CV731" s="59"/>
      <c r="CW731" s="59"/>
      <c r="CX731" s="59"/>
      <c r="CY731" s="59"/>
      <c r="CZ731" s="59"/>
      <c r="DA731" s="59"/>
      <c r="DB731" s="59"/>
      <c r="DC731" s="59"/>
      <c r="DD731" s="59"/>
      <c r="DE731" s="59"/>
      <c r="DF731" s="59"/>
      <c r="DG731" s="59"/>
      <c r="DH731" s="59"/>
      <c r="DI731" s="59"/>
      <c r="DJ731" s="59"/>
      <c r="DK731" s="59"/>
      <c r="DL731" s="59"/>
      <c r="DM731" s="59"/>
      <c r="DN731" s="59"/>
      <c r="DO731" s="59"/>
      <c r="DP731" s="59"/>
      <c r="DQ731" s="59"/>
      <c r="DR731" s="59"/>
      <c r="DS731" s="59"/>
      <c r="DT731" s="59"/>
      <c r="DU731" s="59"/>
      <c r="DV731" s="59"/>
      <c r="DW731" s="59"/>
      <c r="DX731" s="59"/>
      <c r="DY731" s="59"/>
      <c r="DZ731" s="59"/>
      <c r="EA731" s="59"/>
      <c r="EB731" s="59"/>
      <c r="EC731" s="59"/>
      <c r="ED731" s="59"/>
      <c r="EE731" s="59"/>
      <c r="EF731" s="59"/>
      <c r="EG731" s="59"/>
      <c r="EH731" s="59"/>
      <c r="EI731" s="59"/>
      <c r="EJ731" s="59"/>
      <c r="EK731" s="59"/>
      <c r="EL731" s="59"/>
      <c r="EM731" s="59"/>
      <c r="EN731" s="59"/>
      <c r="EO731" s="59"/>
      <c r="EP731" s="59"/>
      <c r="EQ731" s="59"/>
      <c r="ER731" s="59"/>
      <c r="ES731" s="59"/>
      <c r="ET731" s="59"/>
      <c r="EU731" s="59"/>
      <c r="EV731" s="59"/>
      <c r="EW731" s="59"/>
      <c r="EX731" s="59"/>
      <c r="EY731" s="59"/>
      <c r="EZ731" s="59"/>
      <c r="FA731" s="59"/>
      <c r="FB731" s="59"/>
      <c r="FC731" s="59"/>
      <c r="FD731" s="59"/>
      <c r="FE731" s="59"/>
      <c r="FF731" s="59"/>
      <c r="FG731" s="59"/>
      <c r="FH731" s="59"/>
      <c r="FI731" s="59"/>
      <c r="FJ731" s="59"/>
      <c r="FK731" s="59"/>
      <c r="FL731" s="59"/>
      <c r="FM731" s="59"/>
      <c r="FN731" s="59"/>
      <c r="FO731" s="59"/>
      <c r="FP731" s="59"/>
      <c r="FQ731" s="59"/>
      <c r="FR731" s="59"/>
      <c r="FS731" s="59"/>
      <c r="FT731" s="59"/>
      <c r="FU731" s="59"/>
      <c r="FV731" s="59"/>
      <c r="FW731" s="59"/>
      <c r="FX731" s="59"/>
      <c r="FY731" s="59"/>
      <c r="FZ731" s="59"/>
      <c r="GA731" s="59"/>
      <c r="GB731" s="59"/>
      <c r="GC731" s="59"/>
      <c r="GD731" s="59"/>
      <c r="GE731" s="59"/>
      <c r="GF731" s="59"/>
      <c r="GG731" s="59"/>
      <c r="GH731" s="59"/>
      <c r="GI731" s="59"/>
      <c r="GJ731" s="59"/>
      <c r="GK731" s="59"/>
      <c r="GL731" s="59"/>
      <c r="GM731" s="59"/>
      <c r="GN731" s="59"/>
      <c r="GO731" s="59"/>
      <c r="GP731" s="59"/>
      <c r="GQ731" s="59"/>
      <c r="GR731" s="59"/>
      <c r="GS731" s="59"/>
      <c r="GT731" s="59"/>
      <c r="GU731" s="59"/>
      <c r="GV731" s="59"/>
      <c r="GW731" s="59"/>
      <c r="GX731" s="59"/>
      <c r="GY731" s="59"/>
      <c r="GZ731" s="59"/>
      <c r="HA731" s="59"/>
      <c r="HB731" s="59"/>
      <c r="HC731" s="59"/>
      <c r="HD731" s="59"/>
      <c r="HE731" s="59"/>
      <c r="HF731" s="59"/>
      <c r="HG731" s="59"/>
      <c r="HH731" s="59"/>
      <c r="HI731" s="59"/>
      <c r="HJ731" s="59"/>
      <c r="HK731" s="59"/>
      <c r="HL731" s="59"/>
      <c r="HM731" s="59"/>
      <c r="HN731" s="59"/>
      <c r="HO731" s="59"/>
      <c r="HP731" s="59"/>
      <c r="HQ731" s="59"/>
      <c r="HR731" s="59"/>
      <c r="HS731" s="59"/>
      <c r="HT731" s="59"/>
      <c r="HU731" s="59"/>
      <c r="HV731" s="59"/>
      <c r="HW731" s="59"/>
      <c r="HX731" s="59"/>
      <c r="HY731" s="59"/>
      <c r="HZ731" s="59"/>
    </row>
    <row r="732" spans="1:234" ht="10.5" customHeight="1">
      <c r="A732" s="467"/>
      <c r="B732" s="468"/>
      <c r="C732" s="294"/>
      <c r="D732" s="286"/>
      <c r="E732" s="97"/>
      <c r="F732" s="87"/>
      <c r="G732" s="87"/>
      <c r="H732" s="87"/>
      <c r="I732" s="87"/>
      <c r="J732" s="100"/>
      <c r="K732" s="89"/>
      <c r="L732" s="90"/>
      <c r="M732" s="91"/>
      <c r="N732" s="92"/>
      <c r="O732" s="212"/>
      <c r="P732" s="222"/>
      <c r="Q732" s="319"/>
      <c r="R732" s="93"/>
      <c r="S732" s="93"/>
      <c r="T732" s="94"/>
      <c r="U732" s="94"/>
      <c r="V732" s="90"/>
      <c r="W732" s="89"/>
      <c r="X732" s="92"/>
      <c r="Y732" s="182"/>
      <c r="Z732" s="184"/>
      <c r="AA732" s="309"/>
      <c r="AB732" s="443"/>
      <c r="AC732" s="444"/>
      <c r="AD732" s="444"/>
      <c r="AE732" s="444"/>
      <c r="AF732" s="444"/>
      <c r="AG732" s="444"/>
      <c r="AH732" s="444"/>
      <c r="AI732" s="309"/>
      <c r="AJ732" s="90">
        <v>7</v>
      </c>
      <c r="AK732" s="182"/>
      <c r="AL732" s="184"/>
      <c r="AM732" s="349"/>
      <c r="AN732" s="349"/>
      <c r="AO732" s="306"/>
      <c r="AP732" s="350"/>
      <c r="AQ732" s="490"/>
      <c r="AR732" s="95"/>
      <c r="AS732" s="95"/>
      <c r="AT732" s="95"/>
      <c r="AU732" s="95"/>
      <c r="AV732" s="95"/>
      <c r="AW732" s="95"/>
      <c r="AX732" s="95"/>
      <c r="AY732" s="95"/>
      <c r="AZ732" s="95"/>
      <c r="BA732" s="95"/>
      <c r="BB732" s="95"/>
      <c r="BC732" s="95"/>
      <c r="BD732" s="95"/>
      <c r="BE732" s="95"/>
      <c r="BF732" s="95"/>
      <c r="BG732" s="95"/>
      <c r="BH732" s="95"/>
      <c r="BI732" s="95"/>
      <c r="BJ732" s="95"/>
      <c r="BK732" s="95"/>
      <c r="BL732" s="95"/>
      <c r="BM732" s="95"/>
      <c r="BN732" s="95"/>
      <c r="BO732" s="95"/>
      <c r="BP732" s="95"/>
      <c r="BQ732" s="95"/>
      <c r="BR732" s="95"/>
      <c r="BS732" s="95"/>
      <c r="BT732" s="95"/>
      <c r="BU732" s="95"/>
      <c r="BV732" s="95"/>
      <c r="BW732" s="95"/>
      <c r="BX732" s="95"/>
      <c r="BY732" s="95"/>
      <c r="BZ732" s="95"/>
      <c r="CA732" s="95"/>
      <c r="CB732" s="95"/>
      <c r="CC732" s="95"/>
      <c r="CD732" s="95"/>
      <c r="CE732" s="95"/>
      <c r="CF732" s="95"/>
      <c r="CG732" s="95"/>
      <c r="CH732" s="95"/>
      <c r="CI732" s="95"/>
      <c r="CJ732" s="95"/>
      <c r="CK732" s="95"/>
      <c r="CL732" s="95"/>
      <c r="CM732" s="95"/>
      <c r="CN732" s="95"/>
      <c r="CO732" s="95"/>
      <c r="CP732" s="95"/>
      <c r="CQ732" s="95"/>
      <c r="CR732" s="95"/>
      <c r="CS732" s="95"/>
      <c r="CT732" s="95"/>
      <c r="CU732" s="95"/>
      <c r="CV732" s="95"/>
      <c r="CW732" s="95"/>
      <c r="CX732" s="95"/>
      <c r="CY732" s="95"/>
      <c r="CZ732" s="95"/>
      <c r="DA732" s="95"/>
      <c r="DB732" s="95"/>
      <c r="DC732" s="95"/>
      <c r="DD732" s="95"/>
      <c r="DE732" s="95"/>
      <c r="DF732" s="95"/>
      <c r="DG732" s="95"/>
      <c r="DH732" s="95"/>
      <c r="DI732" s="95"/>
      <c r="DJ732" s="95"/>
      <c r="DK732" s="95"/>
      <c r="DL732" s="95"/>
      <c r="DM732" s="95"/>
      <c r="DN732" s="95"/>
      <c r="DO732" s="95"/>
      <c r="DP732" s="95"/>
      <c r="DQ732" s="95"/>
      <c r="DR732" s="95"/>
      <c r="DS732" s="95"/>
      <c r="DT732" s="95"/>
      <c r="DU732" s="95"/>
      <c r="DV732" s="95"/>
      <c r="DW732" s="95"/>
      <c r="DX732" s="95"/>
      <c r="DY732" s="95"/>
      <c r="DZ732" s="95"/>
      <c r="EA732" s="95"/>
      <c r="EB732" s="95"/>
      <c r="EC732" s="95"/>
      <c r="ED732" s="95"/>
      <c r="EE732" s="95"/>
      <c r="EF732" s="95"/>
      <c r="EG732" s="95"/>
      <c r="EH732" s="95"/>
      <c r="EI732" s="95"/>
      <c r="EJ732" s="95"/>
      <c r="EK732" s="95"/>
      <c r="EL732" s="95"/>
      <c r="EM732" s="95"/>
      <c r="EN732" s="95"/>
      <c r="EO732" s="95"/>
      <c r="EP732" s="95"/>
      <c r="EQ732" s="95"/>
      <c r="ER732" s="95"/>
      <c r="ES732" s="95"/>
      <c r="ET732" s="95"/>
      <c r="EU732" s="95"/>
      <c r="EV732" s="95"/>
      <c r="EW732" s="95"/>
      <c r="EX732" s="95"/>
      <c r="EY732" s="95"/>
      <c r="EZ732" s="95"/>
      <c r="FA732" s="95"/>
      <c r="FB732" s="95"/>
      <c r="FC732" s="95"/>
      <c r="FD732" s="95"/>
      <c r="FE732" s="95"/>
      <c r="FF732" s="95"/>
      <c r="FG732" s="95"/>
      <c r="FH732" s="95"/>
      <c r="FI732" s="95"/>
      <c r="FJ732" s="95"/>
      <c r="FK732" s="95"/>
      <c r="FL732" s="95"/>
      <c r="FM732" s="95"/>
      <c r="FN732" s="95"/>
      <c r="FO732" s="95"/>
      <c r="FP732" s="95"/>
      <c r="FQ732" s="95"/>
      <c r="FR732" s="95"/>
      <c r="FS732" s="95"/>
      <c r="FT732" s="95"/>
      <c r="FU732" s="95"/>
      <c r="FV732" s="95"/>
      <c r="FW732" s="95"/>
      <c r="FX732" s="95"/>
      <c r="FY732" s="95"/>
      <c r="FZ732" s="95"/>
      <c r="GA732" s="95"/>
      <c r="GB732" s="95"/>
      <c r="GC732" s="95"/>
      <c r="GD732" s="95"/>
      <c r="GE732" s="95"/>
      <c r="GF732" s="95"/>
      <c r="GG732" s="95"/>
      <c r="GH732" s="95"/>
      <c r="GI732" s="95"/>
      <c r="GJ732" s="95"/>
      <c r="GK732" s="95"/>
      <c r="GL732" s="95"/>
      <c r="GM732" s="95"/>
      <c r="GN732" s="95"/>
      <c r="GO732" s="95"/>
      <c r="GP732" s="95"/>
      <c r="GQ732" s="95"/>
      <c r="GR732" s="95"/>
      <c r="GS732" s="95"/>
      <c r="GT732" s="95"/>
      <c r="GU732" s="95"/>
      <c r="GV732" s="95"/>
      <c r="GW732" s="95"/>
      <c r="GX732" s="95"/>
      <c r="GY732" s="95"/>
      <c r="GZ732" s="95"/>
      <c r="HA732" s="95"/>
      <c r="HB732" s="95"/>
      <c r="HC732" s="95"/>
      <c r="HD732" s="95"/>
      <c r="HE732" s="95"/>
      <c r="HF732" s="95"/>
      <c r="HG732" s="95"/>
      <c r="HH732" s="95"/>
      <c r="HI732" s="95"/>
      <c r="HJ732" s="95"/>
      <c r="HK732" s="95"/>
      <c r="HL732" s="95"/>
      <c r="HM732" s="95"/>
      <c r="HN732" s="95"/>
      <c r="HO732" s="95"/>
      <c r="HP732" s="95"/>
      <c r="HQ732" s="95"/>
      <c r="HR732" s="95"/>
      <c r="HS732" s="95"/>
      <c r="HT732" s="95"/>
      <c r="HU732" s="95"/>
      <c r="HV732" s="95"/>
      <c r="HW732" s="95"/>
      <c r="HX732" s="95"/>
      <c r="HY732" s="95"/>
      <c r="HZ732" s="95"/>
    </row>
    <row r="733" spans="1:234" s="95" customFormat="1" ht="10.5" customHeight="1">
      <c r="A733" s="463" t="s">
        <v>63</v>
      </c>
      <c r="B733" s="465">
        <f>B731+1</f>
        <v>38976</v>
      </c>
      <c r="C733" s="293">
        <f>SUM(D733:J734)</f>
        <v>70</v>
      </c>
      <c r="D733" s="284">
        <v>25</v>
      </c>
      <c r="E733" s="80"/>
      <c r="F733" s="80"/>
      <c r="G733" s="80">
        <v>25</v>
      </c>
      <c r="H733" s="80"/>
      <c r="I733" s="80"/>
      <c r="J733" s="81"/>
      <c r="K733" s="28" t="s">
        <v>260</v>
      </c>
      <c r="L733" s="30">
        <v>9</v>
      </c>
      <c r="M733" s="82" t="s">
        <v>100</v>
      </c>
      <c r="N733" s="83">
        <v>10</v>
      </c>
      <c r="O733" s="211" t="s">
        <v>648</v>
      </c>
      <c r="P733" s="221"/>
      <c r="Q733" s="318">
        <f>SUM(R733:R734,T733:T734)+SUM(S733:S734)*1.5+SUM(U733:U734)/3+SUM(V733:V734)*0.6</f>
        <v>14</v>
      </c>
      <c r="R733" s="70"/>
      <c r="S733" s="70">
        <v>4</v>
      </c>
      <c r="T733" s="29">
        <v>5</v>
      </c>
      <c r="U733" s="29"/>
      <c r="V733" s="30"/>
      <c r="W733" s="28">
        <v>184</v>
      </c>
      <c r="X733" s="83">
        <v>192</v>
      </c>
      <c r="Y733" s="140"/>
      <c r="Z733" s="185">
        <v>4.4</v>
      </c>
      <c r="AA733" s="34"/>
      <c r="AB733" s="32">
        <v>25</v>
      </c>
      <c r="AC733" s="33">
        <v>25</v>
      </c>
      <c r="AD733" s="33"/>
      <c r="AE733" s="33"/>
      <c r="AF733" s="33"/>
      <c r="AG733" s="33"/>
      <c r="AH733" s="33"/>
      <c r="AI733" s="34"/>
      <c r="AJ733" s="30"/>
      <c r="AK733" s="180" t="s">
        <v>99</v>
      </c>
      <c r="AL733" s="185"/>
      <c r="AM733" s="33"/>
      <c r="AN733" s="33"/>
      <c r="AO733" s="34"/>
      <c r="AP733" s="352"/>
      <c r="AQ733" s="491" t="s">
        <v>649</v>
      </c>
      <c r="AR733" s="59"/>
      <c r="AS733" s="59"/>
      <c r="AT733" s="59"/>
      <c r="AU733" s="59"/>
      <c r="AV733" s="59"/>
      <c r="AW733" s="59"/>
      <c r="AX733" s="59"/>
      <c r="AY733" s="59"/>
      <c r="AZ733" s="59"/>
      <c r="BA733" s="59"/>
      <c r="BB733" s="59"/>
      <c r="BC733" s="59"/>
      <c r="BD733" s="59"/>
      <c r="BE733" s="59"/>
      <c r="BF733" s="59"/>
      <c r="BG733" s="59"/>
      <c r="BH733" s="59"/>
      <c r="BI733" s="59"/>
      <c r="BJ733" s="59"/>
      <c r="BK733" s="59"/>
      <c r="BL733" s="59"/>
      <c r="BM733" s="59"/>
      <c r="BN733" s="59"/>
      <c r="BO733" s="59"/>
      <c r="BP733" s="59"/>
      <c r="BQ733" s="59"/>
      <c r="BR733" s="59"/>
      <c r="BS733" s="59"/>
      <c r="BT733" s="59"/>
      <c r="BU733" s="59"/>
      <c r="BV733" s="59"/>
      <c r="BW733" s="59"/>
      <c r="BX733" s="59"/>
      <c r="BY733" s="59"/>
      <c r="BZ733" s="59"/>
      <c r="CA733" s="59"/>
      <c r="CB733" s="59"/>
      <c r="CC733" s="59"/>
      <c r="CD733" s="59"/>
      <c r="CE733" s="59"/>
      <c r="CF733" s="59"/>
      <c r="CG733" s="59"/>
      <c r="CH733" s="59"/>
      <c r="CI733" s="59"/>
      <c r="CJ733" s="59"/>
      <c r="CK733" s="59"/>
      <c r="CL733" s="59"/>
      <c r="CM733" s="59"/>
      <c r="CN733" s="59"/>
      <c r="CO733" s="59"/>
      <c r="CP733" s="59"/>
      <c r="CQ733" s="59"/>
      <c r="CR733" s="59"/>
      <c r="CS733" s="59"/>
      <c r="CT733" s="59"/>
      <c r="CU733" s="59"/>
      <c r="CV733" s="59"/>
      <c r="CW733" s="59"/>
      <c r="CX733" s="59"/>
      <c r="CY733" s="59"/>
      <c r="CZ733" s="59"/>
      <c r="DA733" s="59"/>
      <c r="DB733" s="59"/>
      <c r="DC733" s="59"/>
      <c r="DD733" s="59"/>
      <c r="DE733" s="59"/>
      <c r="DF733" s="59"/>
      <c r="DG733" s="59"/>
      <c r="DH733" s="59"/>
      <c r="DI733" s="59"/>
      <c r="DJ733" s="59"/>
      <c r="DK733" s="59"/>
      <c r="DL733" s="59"/>
      <c r="DM733" s="59"/>
      <c r="DN733" s="59"/>
      <c r="DO733" s="59"/>
      <c r="DP733" s="59"/>
      <c r="DQ733" s="59"/>
      <c r="DR733" s="59"/>
      <c r="DS733" s="59"/>
      <c r="DT733" s="59"/>
      <c r="DU733" s="59"/>
      <c r="DV733" s="59"/>
      <c r="DW733" s="59"/>
      <c r="DX733" s="59"/>
      <c r="DY733" s="59"/>
      <c r="DZ733" s="59"/>
      <c r="EA733" s="59"/>
      <c r="EB733" s="59"/>
      <c r="EC733" s="59"/>
      <c r="ED733" s="59"/>
      <c r="EE733" s="59"/>
      <c r="EF733" s="59"/>
      <c r="EG733" s="59"/>
      <c r="EH733" s="59"/>
      <c r="EI733" s="59"/>
      <c r="EJ733" s="59"/>
      <c r="EK733" s="59"/>
      <c r="EL733" s="59"/>
      <c r="EM733" s="59"/>
      <c r="EN733" s="59"/>
      <c r="EO733" s="59"/>
      <c r="EP733" s="59"/>
      <c r="EQ733" s="59"/>
      <c r="ER733" s="59"/>
      <c r="ES733" s="59"/>
      <c r="ET733" s="59"/>
      <c r="EU733" s="59"/>
      <c r="EV733" s="59"/>
      <c r="EW733" s="59"/>
      <c r="EX733" s="59"/>
      <c r="EY733" s="59"/>
      <c r="EZ733" s="59"/>
      <c r="FA733" s="59"/>
      <c r="FB733" s="59"/>
      <c r="FC733" s="59"/>
      <c r="FD733" s="59"/>
      <c r="FE733" s="59"/>
      <c r="FF733" s="59"/>
      <c r="FG733" s="59"/>
      <c r="FH733" s="59"/>
      <c r="FI733" s="59"/>
      <c r="FJ733" s="59"/>
      <c r="FK733" s="59"/>
      <c r="FL733" s="59"/>
      <c r="FM733" s="59"/>
      <c r="FN733" s="59"/>
      <c r="FO733" s="59"/>
      <c r="FP733" s="59"/>
      <c r="FQ733" s="59"/>
      <c r="FR733" s="59"/>
      <c r="FS733" s="59"/>
      <c r="FT733" s="59"/>
      <c r="FU733" s="59"/>
      <c r="FV733" s="59"/>
      <c r="FW733" s="59"/>
      <c r="FX733" s="59"/>
      <c r="FY733" s="59"/>
      <c r="FZ733" s="59"/>
      <c r="GA733" s="59"/>
      <c r="GB733" s="59"/>
      <c r="GC733" s="59"/>
      <c r="GD733" s="59"/>
      <c r="GE733" s="59"/>
      <c r="GF733" s="59"/>
      <c r="GG733" s="59"/>
      <c r="GH733" s="59"/>
      <c r="GI733" s="59"/>
      <c r="GJ733" s="59"/>
      <c r="GK733" s="59"/>
      <c r="GL733" s="59"/>
      <c r="GM733" s="59"/>
      <c r="GN733" s="59"/>
      <c r="GO733" s="59"/>
      <c r="GP733" s="59"/>
      <c r="GQ733" s="59"/>
      <c r="GR733" s="59"/>
      <c r="GS733" s="59"/>
      <c r="GT733" s="59"/>
      <c r="GU733" s="59"/>
      <c r="GV733" s="59"/>
      <c r="GW733" s="59"/>
      <c r="GX733" s="59"/>
      <c r="GY733" s="59"/>
      <c r="GZ733" s="59"/>
      <c r="HA733" s="59"/>
      <c r="HB733" s="59"/>
      <c r="HC733" s="59"/>
      <c r="HD733" s="59"/>
      <c r="HE733" s="59"/>
      <c r="HF733" s="59"/>
      <c r="HG733" s="59"/>
      <c r="HH733" s="59"/>
      <c r="HI733" s="59"/>
      <c r="HJ733" s="59"/>
      <c r="HK733" s="59"/>
      <c r="HL733" s="59"/>
      <c r="HM733" s="59"/>
      <c r="HN733" s="59"/>
      <c r="HO733" s="59"/>
      <c r="HP733" s="59"/>
      <c r="HQ733" s="59"/>
      <c r="HR733" s="59"/>
      <c r="HS733" s="59"/>
      <c r="HT733" s="59"/>
      <c r="HU733" s="59"/>
      <c r="HV733" s="59"/>
      <c r="HW733" s="59"/>
      <c r="HX733" s="59"/>
      <c r="HY733" s="59"/>
      <c r="HZ733" s="59"/>
    </row>
    <row r="734" spans="1:234" ht="10.5" customHeight="1">
      <c r="A734" s="467"/>
      <c r="B734" s="468"/>
      <c r="C734" s="294"/>
      <c r="D734" s="283">
        <v>20</v>
      </c>
      <c r="E734" s="87"/>
      <c r="F734" s="87"/>
      <c r="G734" s="87"/>
      <c r="H734" s="87"/>
      <c r="I734" s="87"/>
      <c r="J734" s="88"/>
      <c r="K734" s="89" t="s">
        <v>98</v>
      </c>
      <c r="L734" s="90">
        <v>9</v>
      </c>
      <c r="M734" s="91" t="s">
        <v>97</v>
      </c>
      <c r="N734" s="92">
        <v>18</v>
      </c>
      <c r="O734" s="212" t="s">
        <v>207</v>
      </c>
      <c r="P734" s="222"/>
      <c r="Q734" s="319"/>
      <c r="R734" s="93"/>
      <c r="S734" s="93"/>
      <c r="T734" s="94">
        <v>3</v>
      </c>
      <c r="U734" s="94"/>
      <c r="V734" s="90"/>
      <c r="W734" s="89">
        <v>120</v>
      </c>
      <c r="X734" s="92"/>
      <c r="Y734" s="182"/>
      <c r="Z734" s="184"/>
      <c r="AA734" s="306"/>
      <c r="AB734" s="442">
        <v>20</v>
      </c>
      <c r="AC734" s="349"/>
      <c r="AD734" s="349"/>
      <c r="AE734" s="349"/>
      <c r="AF734" s="349"/>
      <c r="AG734" s="349"/>
      <c r="AH734" s="349"/>
      <c r="AI734" s="306"/>
      <c r="AJ734" s="90">
        <v>7</v>
      </c>
      <c r="AK734" s="183"/>
      <c r="AL734" s="184"/>
      <c r="AM734" s="349"/>
      <c r="AN734" s="349"/>
      <c r="AO734" s="306"/>
      <c r="AP734" s="350"/>
      <c r="AQ734" s="490"/>
      <c r="AR734" s="95"/>
      <c r="AS734" s="95"/>
      <c r="AT734" s="95"/>
      <c r="AU734" s="95"/>
      <c r="AV734" s="95"/>
      <c r="AW734" s="95"/>
      <c r="AX734" s="95"/>
      <c r="AY734" s="95"/>
      <c r="AZ734" s="95"/>
      <c r="BA734" s="95"/>
      <c r="BB734" s="95"/>
      <c r="BC734" s="95"/>
      <c r="BD734" s="95"/>
      <c r="BE734" s="95"/>
      <c r="BF734" s="95"/>
      <c r="BG734" s="95"/>
      <c r="BH734" s="95"/>
      <c r="BI734" s="95"/>
      <c r="BJ734" s="95"/>
      <c r="BK734" s="95"/>
      <c r="BL734" s="95"/>
      <c r="BM734" s="95"/>
      <c r="BN734" s="95"/>
      <c r="BO734" s="95"/>
      <c r="BP734" s="95"/>
      <c r="BQ734" s="95"/>
      <c r="BR734" s="95"/>
      <c r="BS734" s="95"/>
      <c r="BT734" s="95"/>
      <c r="BU734" s="95"/>
      <c r="BV734" s="95"/>
      <c r="BW734" s="95"/>
      <c r="BX734" s="95"/>
      <c r="BY734" s="95"/>
      <c r="BZ734" s="95"/>
      <c r="CA734" s="95"/>
      <c r="CB734" s="95"/>
      <c r="CC734" s="95"/>
      <c r="CD734" s="95"/>
      <c r="CE734" s="95"/>
      <c r="CF734" s="95"/>
      <c r="CG734" s="95"/>
      <c r="CH734" s="95"/>
      <c r="CI734" s="95"/>
      <c r="CJ734" s="95"/>
      <c r="CK734" s="95"/>
      <c r="CL734" s="95"/>
      <c r="CM734" s="95"/>
      <c r="CN734" s="95"/>
      <c r="CO734" s="95"/>
      <c r="CP734" s="95"/>
      <c r="CQ734" s="95"/>
      <c r="CR734" s="95"/>
      <c r="CS734" s="95"/>
      <c r="CT734" s="95"/>
      <c r="CU734" s="95"/>
      <c r="CV734" s="95"/>
      <c r="CW734" s="95"/>
      <c r="CX734" s="95"/>
      <c r="CY734" s="95"/>
      <c r="CZ734" s="95"/>
      <c r="DA734" s="95"/>
      <c r="DB734" s="95"/>
      <c r="DC734" s="95"/>
      <c r="DD734" s="95"/>
      <c r="DE734" s="95"/>
      <c r="DF734" s="95"/>
      <c r="DG734" s="95"/>
      <c r="DH734" s="95"/>
      <c r="DI734" s="95"/>
      <c r="DJ734" s="95"/>
      <c r="DK734" s="95"/>
      <c r="DL734" s="95"/>
      <c r="DM734" s="95"/>
      <c r="DN734" s="95"/>
      <c r="DO734" s="95"/>
      <c r="DP734" s="95"/>
      <c r="DQ734" s="95"/>
      <c r="DR734" s="95"/>
      <c r="DS734" s="95"/>
      <c r="DT734" s="95"/>
      <c r="DU734" s="95"/>
      <c r="DV734" s="95"/>
      <c r="DW734" s="95"/>
      <c r="DX734" s="95"/>
      <c r="DY734" s="95"/>
      <c r="DZ734" s="95"/>
      <c r="EA734" s="95"/>
      <c r="EB734" s="95"/>
      <c r="EC734" s="95"/>
      <c r="ED734" s="95"/>
      <c r="EE734" s="95"/>
      <c r="EF734" s="95"/>
      <c r="EG734" s="95"/>
      <c r="EH734" s="95"/>
      <c r="EI734" s="95"/>
      <c r="EJ734" s="95"/>
      <c r="EK734" s="95"/>
      <c r="EL734" s="95"/>
      <c r="EM734" s="95"/>
      <c r="EN734" s="95"/>
      <c r="EO734" s="95"/>
      <c r="EP734" s="95"/>
      <c r="EQ734" s="95"/>
      <c r="ER734" s="95"/>
      <c r="ES734" s="95"/>
      <c r="ET734" s="95"/>
      <c r="EU734" s="95"/>
      <c r="EV734" s="95"/>
      <c r="EW734" s="95"/>
      <c r="EX734" s="95"/>
      <c r="EY734" s="95"/>
      <c r="EZ734" s="95"/>
      <c r="FA734" s="95"/>
      <c r="FB734" s="95"/>
      <c r="FC734" s="95"/>
      <c r="FD734" s="95"/>
      <c r="FE734" s="95"/>
      <c r="FF734" s="95"/>
      <c r="FG734" s="95"/>
      <c r="FH734" s="95"/>
      <c r="FI734" s="95"/>
      <c r="FJ734" s="95"/>
      <c r="FK734" s="95"/>
      <c r="FL734" s="95"/>
      <c r="FM734" s="95"/>
      <c r="FN734" s="95"/>
      <c r="FO734" s="95"/>
      <c r="FP734" s="95"/>
      <c r="FQ734" s="95"/>
      <c r="FR734" s="95"/>
      <c r="FS734" s="95"/>
      <c r="FT734" s="95"/>
      <c r="FU734" s="95"/>
      <c r="FV734" s="95"/>
      <c r="FW734" s="95"/>
      <c r="FX734" s="95"/>
      <c r="FY734" s="95"/>
      <c r="FZ734" s="95"/>
      <c r="GA734" s="95"/>
      <c r="GB734" s="95"/>
      <c r="GC734" s="95"/>
      <c r="GD734" s="95"/>
      <c r="GE734" s="95"/>
      <c r="GF734" s="95"/>
      <c r="GG734" s="95"/>
      <c r="GH734" s="95"/>
      <c r="GI734" s="95"/>
      <c r="GJ734" s="95"/>
      <c r="GK734" s="95"/>
      <c r="GL734" s="95"/>
      <c r="GM734" s="95"/>
      <c r="GN734" s="95"/>
      <c r="GO734" s="95"/>
      <c r="GP734" s="95"/>
      <c r="GQ734" s="95"/>
      <c r="GR734" s="95"/>
      <c r="GS734" s="95"/>
      <c r="GT734" s="95"/>
      <c r="GU734" s="95"/>
      <c r="GV734" s="95"/>
      <c r="GW734" s="95"/>
      <c r="GX734" s="95"/>
      <c r="GY734" s="95"/>
      <c r="GZ734" s="95"/>
      <c r="HA734" s="95"/>
      <c r="HB734" s="95"/>
      <c r="HC734" s="95"/>
      <c r="HD734" s="95"/>
      <c r="HE734" s="95"/>
      <c r="HF734" s="95"/>
      <c r="HG734" s="95"/>
      <c r="HH734" s="95"/>
      <c r="HI734" s="95"/>
      <c r="HJ734" s="95"/>
      <c r="HK734" s="95"/>
      <c r="HL734" s="95"/>
      <c r="HM734" s="95"/>
      <c r="HN734" s="95"/>
      <c r="HO734" s="95"/>
      <c r="HP734" s="95"/>
      <c r="HQ734" s="95"/>
      <c r="HR734" s="95"/>
      <c r="HS734" s="95"/>
      <c r="HT734" s="95"/>
      <c r="HU734" s="95"/>
      <c r="HV734" s="95"/>
      <c r="HW734" s="95"/>
      <c r="HX734" s="95"/>
      <c r="HY734" s="95"/>
      <c r="HZ734" s="95"/>
    </row>
    <row r="735" spans="1:234" s="95" customFormat="1" ht="10.5" customHeight="1">
      <c r="A735" s="463" t="s">
        <v>64</v>
      </c>
      <c r="B735" s="465">
        <f>B733+1</f>
        <v>38977</v>
      </c>
      <c r="C735" s="293">
        <f>SUM(D735:J736)</f>
        <v>79</v>
      </c>
      <c r="D735" s="285">
        <v>20</v>
      </c>
      <c r="E735" s="96"/>
      <c r="F735" s="80">
        <v>14</v>
      </c>
      <c r="G735" s="80">
        <v>45</v>
      </c>
      <c r="H735" s="80"/>
      <c r="I735" s="80"/>
      <c r="J735" s="98"/>
      <c r="K735" s="28" t="s">
        <v>18</v>
      </c>
      <c r="L735" s="99">
        <v>9</v>
      </c>
      <c r="M735" s="82" t="s">
        <v>100</v>
      </c>
      <c r="N735" s="83">
        <v>12</v>
      </c>
      <c r="O735" s="213" t="s">
        <v>650</v>
      </c>
      <c r="P735" s="221"/>
      <c r="Q735" s="320">
        <f>SUM(R735:R736,T735:T736)+SUM(S735:S736)*1.5+SUM(U735:U736)/3+SUM(V735:V736)*0.6</f>
        <v>16.5</v>
      </c>
      <c r="R735" s="70"/>
      <c r="S735" s="70">
        <v>9</v>
      </c>
      <c r="T735" s="29">
        <v>3</v>
      </c>
      <c r="U735" s="29"/>
      <c r="V735" s="30"/>
      <c r="W735" s="28">
        <v>183</v>
      </c>
      <c r="X735" s="83">
        <v>190</v>
      </c>
      <c r="Y735" s="140"/>
      <c r="Z735" s="185">
        <v>8.4</v>
      </c>
      <c r="AA735" s="34"/>
      <c r="AB735" s="32">
        <v>20</v>
      </c>
      <c r="AC735" s="33">
        <v>59</v>
      </c>
      <c r="AD735" s="33"/>
      <c r="AE735" s="33"/>
      <c r="AF735" s="33"/>
      <c r="AG735" s="33"/>
      <c r="AH735" s="33"/>
      <c r="AI735" s="34"/>
      <c r="AJ735" s="30"/>
      <c r="AK735" s="180" t="s">
        <v>99</v>
      </c>
      <c r="AL735" s="185"/>
      <c r="AM735" s="33"/>
      <c r="AN735" s="351"/>
      <c r="AO735" s="34"/>
      <c r="AP735" s="352"/>
      <c r="AQ735" s="491" t="s">
        <v>651</v>
      </c>
      <c r="AR735" s="59"/>
      <c r="AS735" s="59"/>
      <c r="AT735" s="59"/>
      <c r="AU735" s="59"/>
      <c r="AV735" s="59"/>
      <c r="AW735" s="59"/>
      <c r="AX735" s="59"/>
      <c r="AY735" s="59"/>
      <c r="AZ735" s="59"/>
      <c r="BA735" s="59"/>
      <c r="BB735" s="59"/>
      <c r="BC735" s="59"/>
      <c r="BD735" s="59"/>
      <c r="BE735" s="59"/>
      <c r="BF735" s="59"/>
      <c r="BG735" s="59"/>
      <c r="BH735" s="59"/>
      <c r="BI735" s="59"/>
      <c r="BJ735" s="59"/>
      <c r="BK735" s="59"/>
      <c r="BL735" s="59"/>
      <c r="BM735" s="59"/>
      <c r="BN735" s="59"/>
      <c r="BO735" s="59"/>
      <c r="BP735" s="59"/>
      <c r="BQ735" s="59"/>
      <c r="BR735" s="59"/>
      <c r="BS735" s="59"/>
      <c r="BT735" s="59"/>
      <c r="BU735" s="59"/>
      <c r="BV735" s="59"/>
      <c r="BW735" s="59"/>
      <c r="BX735" s="59"/>
      <c r="BY735" s="59"/>
      <c r="BZ735" s="59"/>
      <c r="CA735" s="59"/>
      <c r="CB735" s="59"/>
      <c r="CC735" s="59"/>
      <c r="CD735" s="59"/>
      <c r="CE735" s="59"/>
      <c r="CF735" s="59"/>
      <c r="CG735" s="59"/>
      <c r="CH735" s="59"/>
      <c r="CI735" s="59"/>
      <c r="CJ735" s="59"/>
      <c r="CK735" s="59"/>
      <c r="CL735" s="59"/>
      <c r="CM735" s="59"/>
      <c r="CN735" s="59"/>
      <c r="CO735" s="59"/>
      <c r="CP735" s="59"/>
      <c r="CQ735" s="59"/>
      <c r="CR735" s="59"/>
      <c r="CS735" s="59"/>
      <c r="CT735" s="59"/>
      <c r="CU735" s="59"/>
      <c r="CV735" s="59"/>
      <c r="CW735" s="59"/>
      <c r="CX735" s="59"/>
      <c r="CY735" s="59"/>
      <c r="CZ735" s="59"/>
      <c r="DA735" s="59"/>
      <c r="DB735" s="59"/>
      <c r="DC735" s="59"/>
      <c r="DD735" s="59"/>
      <c r="DE735" s="59"/>
      <c r="DF735" s="59"/>
      <c r="DG735" s="59"/>
      <c r="DH735" s="59"/>
      <c r="DI735" s="59"/>
      <c r="DJ735" s="59"/>
      <c r="DK735" s="59"/>
      <c r="DL735" s="59"/>
      <c r="DM735" s="59"/>
      <c r="DN735" s="59"/>
      <c r="DO735" s="59"/>
      <c r="DP735" s="59"/>
      <c r="DQ735" s="59"/>
      <c r="DR735" s="59"/>
      <c r="DS735" s="59"/>
      <c r="DT735" s="59"/>
      <c r="DU735" s="59"/>
      <c r="DV735" s="59"/>
      <c r="DW735" s="59"/>
      <c r="DX735" s="59"/>
      <c r="DY735" s="59"/>
      <c r="DZ735" s="59"/>
      <c r="EA735" s="59"/>
      <c r="EB735" s="59"/>
      <c r="EC735" s="59"/>
      <c r="ED735" s="59"/>
      <c r="EE735" s="59"/>
      <c r="EF735" s="59"/>
      <c r="EG735" s="59"/>
      <c r="EH735" s="59"/>
      <c r="EI735" s="59"/>
      <c r="EJ735" s="59"/>
      <c r="EK735" s="59"/>
      <c r="EL735" s="59"/>
      <c r="EM735" s="59"/>
      <c r="EN735" s="59"/>
      <c r="EO735" s="59"/>
      <c r="EP735" s="59"/>
      <c r="EQ735" s="59"/>
      <c r="ER735" s="59"/>
      <c r="ES735" s="59"/>
      <c r="ET735" s="59"/>
      <c r="EU735" s="59"/>
      <c r="EV735" s="59"/>
      <c r="EW735" s="59"/>
      <c r="EX735" s="59"/>
      <c r="EY735" s="59"/>
      <c r="EZ735" s="59"/>
      <c r="FA735" s="59"/>
      <c r="FB735" s="59"/>
      <c r="FC735" s="59"/>
      <c r="FD735" s="59"/>
      <c r="FE735" s="59"/>
      <c r="FF735" s="59"/>
      <c r="FG735" s="59"/>
      <c r="FH735" s="59"/>
      <c r="FI735" s="59"/>
      <c r="FJ735" s="59"/>
      <c r="FK735" s="59"/>
      <c r="FL735" s="59"/>
      <c r="FM735" s="59"/>
      <c r="FN735" s="59"/>
      <c r="FO735" s="59"/>
      <c r="FP735" s="59"/>
      <c r="FQ735" s="59"/>
      <c r="FR735" s="59"/>
      <c r="FS735" s="59"/>
      <c r="FT735" s="59"/>
      <c r="FU735" s="59"/>
      <c r="FV735" s="59"/>
      <c r="FW735" s="59"/>
      <c r="FX735" s="59"/>
      <c r="FY735" s="59"/>
      <c r="FZ735" s="59"/>
      <c r="GA735" s="59"/>
      <c r="GB735" s="59"/>
      <c r="GC735" s="59"/>
      <c r="GD735" s="59"/>
      <c r="GE735" s="59"/>
      <c r="GF735" s="59"/>
      <c r="GG735" s="59"/>
      <c r="GH735" s="59"/>
      <c r="GI735" s="59"/>
      <c r="GJ735" s="59"/>
      <c r="GK735" s="59"/>
      <c r="GL735" s="59"/>
      <c r="GM735" s="59"/>
      <c r="GN735" s="59"/>
      <c r="GO735" s="59"/>
      <c r="GP735" s="59"/>
      <c r="GQ735" s="59"/>
      <c r="GR735" s="59"/>
      <c r="GS735" s="59"/>
      <c r="GT735" s="59"/>
      <c r="GU735" s="59"/>
      <c r="GV735" s="59"/>
      <c r="GW735" s="59"/>
      <c r="GX735" s="59"/>
      <c r="GY735" s="59"/>
      <c r="GZ735" s="59"/>
      <c r="HA735" s="59"/>
      <c r="HB735" s="59"/>
      <c r="HC735" s="59"/>
      <c r="HD735" s="59"/>
      <c r="HE735" s="59"/>
      <c r="HF735" s="59"/>
      <c r="HG735" s="59"/>
      <c r="HH735" s="59"/>
      <c r="HI735" s="59"/>
      <c r="HJ735" s="59"/>
      <c r="HK735" s="59"/>
      <c r="HL735" s="59"/>
      <c r="HM735" s="59"/>
      <c r="HN735" s="59"/>
      <c r="HO735" s="59"/>
      <c r="HP735" s="59"/>
      <c r="HQ735" s="59"/>
      <c r="HR735" s="59"/>
      <c r="HS735" s="59"/>
      <c r="HT735" s="59"/>
      <c r="HU735" s="59"/>
      <c r="HV735" s="59"/>
      <c r="HW735" s="59"/>
      <c r="HX735" s="59"/>
      <c r="HY735" s="59"/>
      <c r="HZ735" s="59"/>
    </row>
    <row r="736" spans="1:43" ht="10.5" customHeight="1" thickBot="1">
      <c r="A736" s="464"/>
      <c r="B736" s="466"/>
      <c r="C736" s="296"/>
      <c r="D736" s="285"/>
      <c r="E736" s="96"/>
      <c r="J736" s="98"/>
      <c r="L736" s="99"/>
      <c r="Q736" s="318"/>
      <c r="AJ736" s="30">
        <v>6</v>
      </c>
      <c r="AP736" s="352">
        <v>11</v>
      </c>
      <c r="AQ736" s="492"/>
    </row>
    <row r="737" spans="1:234" ht="10.5" customHeight="1" thickBot="1">
      <c r="A737" s="471">
        <f>IF(A721=52,1,A721+1)</f>
        <v>37</v>
      </c>
      <c r="B737" s="472"/>
      <c r="C737" s="299">
        <f>(C738/60-ROUNDDOWN(C738/60,0))/100*60+ROUNDDOWN(C738/60,0)</f>
        <v>5.32</v>
      </c>
      <c r="D737" s="300">
        <f>(D738/60-ROUNDDOWN(D738/60,0))/100*60+ROUNDDOWN(D738/60,0)</f>
        <v>3.59</v>
      </c>
      <c r="E737" s="301">
        <f aca="true" t="shared" si="227" ref="E737:J737">(E738/60-ROUNDDOWN(E738/60,0))/100*60+ROUNDDOWN(E738/60,0)</f>
        <v>0.049999999999999996</v>
      </c>
      <c r="F737" s="301">
        <f t="shared" si="227"/>
        <v>0.14</v>
      </c>
      <c r="G737" s="301">
        <f t="shared" si="227"/>
        <v>1.1</v>
      </c>
      <c r="H737" s="301">
        <f t="shared" si="227"/>
        <v>0.03</v>
      </c>
      <c r="I737" s="301">
        <f t="shared" si="227"/>
        <v>0.01</v>
      </c>
      <c r="J737" s="301">
        <f t="shared" si="227"/>
        <v>0</v>
      </c>
      <c r="K737" s="226"/>
      <c r="L737" s="227">
        <f>2*COUNTA(L723:L736)-COUNT(L723:L736)</f>
        <v>8</v>
      </c>
      <c r="M737" s="228"/>
      <c r="N737" s="229"/>
      <c r="O737" s="475"/>
      <c r="P737" s="476"/>
      <c r="Q737" s="321">
        <f aca="true" t="shared" si="228" ref="Q737:V737">SUM(Q723:Q736)</f>
        <v>64.5</v>
      </c>
      <c r="R737" s="230">
        <f t="shared" si="228"/>
        <v>0</v>
      </c>
      <c r="S737" s="230">
        <f t="shared" si="228"/>
        <v>13</v>
      </c>
      <c r="T737" s="230">
        <f t="shared" si="228"/>
        <v>45</v>
      </c>
      <c r="U737" s="230">
        <f t="shared" si="228"/>
        <v>0</v>
      </c>
      <c r="V737" s="230">
        <f t="shared" si="228"/>
        <v>0</v>
      </c>
      <c r="W737" s="226"/>
      <c r="X737" s="229"/>
      <c r="Y737" s="231"/>
      <c r="Z737" s="312">
        <f>COUNT(Z723:Z736)</f>
        <v>2</v>
      </c>
      <c r="AA737" s="313">
        <f>COUNT(AA723:AA736)</f>
        <v>0</v>
      </c>
      <c r="AB737" s="300">
        <f aca="true" t="shared" si="229" ref="AB737:AI737">(AB738/60-ROUNDDOWN(AB738/60,0))/100*60+ROUNDDOWN(AB738/60,0)</f>
        <v>4.08</v>
      </c>
      <c r="AC737" s="300">
        <f t="shared" si="229"/>
        <v>1.24</v>
      </c>
      <c r="AD737" s="300">
        <f t="shared" si="229"/>
        <v>0</v>
      </c>
      <c r="AE737" s="300">
        <f t="shared" si="229"/>
        <v>0</v>
      </c>
      <c r="AF737" s="300">
        <f t="shared" si="229"/>
        <v>0</v>
      </c>
      <c r="AG737" s="300">
        <f t="shared" si="229"/>
        <v>0</v>
      </c>
      <c r="AH737" s="300">
        <f t="shared" si="229"/>
        <v>0</v>
      </c>
      <c r="AI737" s="448">
        <f t="shared" si="229"/>
        <v>0</v>
      </c>
      <c r="AJ737" s="317">
        <f>IF(COUNT(AJ723:AJ736)=0,0,SUM(AJ723:AJ736)/COUNTA(AK725:AK736,AK739:AK740))</f>
        <v>7.142857142857143</v>
      </c>
      <c r="AK737" s="231">
        <f>IF(COUNT(AK723:AK736)=0,"",AVERAGE(AK723:AK736))</f>
        <v>54</v>
      </c>
      <c r="AL737" s="231">
        <f>IF(COUNT(AL723:AL736)=0,"",AVERAGE(AL723:AL736))</f>
        <v>80.25</v>
      </c>
      <c r="AM737" s="231">
        <f>IF(COUNT(AM723:AM736)=0,"",AVERAGE(AM723:AM736))</f>
        <v>79</v>
      </c>
      <c r="AN737" s="231">
        <f>IF(COUNT(AN723:AN736)=0,"",AVERAGE(AN723:AN736))</f>
        <v>76.5</v>
      </c>
      <c r="AO737" s="231">
        <f>IF(COUNT(AO723:AO736)=0,"",AVERAGE(AO723:AO736))</f>
        <v>22.5</v>
      </c>
      <c r="AP737" s="342">
        <f>SUM(AP723:AP736)</f>
        <v>11</v>
      </c>
      <c r="AQ737" s="367"/>
      <c r="AR737" s="232"/>
      <c r="AS737" s="232"/>
      <c r="AT737" s="232"/>
      <c r="AU737" s="232"/>
      <c r="AV737" s="232"/>
      <c r="AW737" s="232"/>
      <c r="AX737" s="232"/>
      <c r="AY737" s="232"/>
      <c r="AZ737" s="232"/>
      <c r="BA737" s="232"/>
      <c r="BB737" s="232"/>
      <c r="BC737" s="232"/>
      <c r="BD737" s="232"/>
      <c r="BE737" s="232"/>
      <c r="BF737" s="232"/>
      <c r="BG737" s="232"/>
      <c r="BH737" s="232"/>
      <c r="BI737" s="232"/>
      <c r="BJ737" s="232"/>
      <c r="BK737" s="232"/>
      <c r="BL737" s="232"/>
      <c r="BM737" s="232"/>
      <c r="BN737" s="232"/>
      <c r="BO737" s="232"/>
      <c r="BP737" s="232"/>
      <c r="BQ737" s="232"/>
      <c r="BR737" s="232"/>
      <c r="BS737" s="232"/>
      <c r="BT737" s="232"/>
      <c r="BU737" s="232"/>
      <c r="BV737" s="232"/>
      <c r="BW737" s="232"/>
      <c r="BX737" s="232"/>
      <c r="BY737" s="232"/>
      <c r="BZ737" s="232"/>
      <c r="CA737" s="232"/>
      <c r="CB737" s="232"/>
      <c r="CC737" s="232"/>
      <c r="CD737" s="232"/>
      <c r="CE737" s="232"/>
      <c r="CF737" s="232"/>
      <c r="CG737" s="232"/>
      <c r="CH737" s="232"/>
      <c r="CI737" s="232"/>
      <c r="CJ737" s="232"/>
      <c r="CK737" s="232"/>
      <c r="CL737" s="232"/>
      <c r="CM737" s="232"/>
      <c r="CN737" s="232"/>
      <c r="CO737" s="232"/>
      <c r="CP737" s="232"/>
      <c r="CQ737" s="232"/>
      <c r="CR737" s="232"/>
      <c r="CS737" s="232"/>
      <c r="CT737" s="232"/>
      <c r="CU737" s="232"/>
      <c r="CV737" s="232"/>
      <c r="CW737" s="232"/>
      <c r="CX737" s="232"/>
      <c r="CY737" s="232"/>
      <c r="CZ737" s="232"/>
      <c r="DA737" s="232"/>
      <c r="DB737" s="232"/>
      <c r="DC737" s="232"/>
      <c r="DD737" s="232"/>
      <c r="DE737" s="232"/>
      <c r="DF737" s="232"/>
      <c r="DG737" s="232"/>
      <c r="DH737" s="232"/>
      <c r="DI737" s="232"/>
      <c r="DJ737" s="232"/>
      <c r="DK737" s="232"/>
      <c r="DL737" s="232"/>
      <c r="DM737" s="232"/>
      <c r="DN737" s="232"/>
      <c r="DO737" s="232"/>
      <c r="DP737" s="232"/>
      <c r="DQ737" s="232"/>
      <c r="DR737" s="232"/>
      <c r="DS737" s="232"/>
      <c r="DT737" s="232"/>
      <c r="DU737" s="232"/>
      <c r="DV737" s="232"/>
      <c r="DW737" s="232"/>
      <c r="DX737" s="232"/>
      <c r="DY737" s="232"/>
      <c r="DZ737" s="232"/>
      <c r="EA737" s="232"/>
      <c r="EB737" s="232"/>
      <c r="EC737" s="232"/>
      <c r="ED737" s="232"/>
      <c r="EE737" s="232"/>
      <c r="EF737" s="232"/>
      <c r="EG737" s="232"/>
      <c r="EH737" s="232"/>
      <c r="EI737" s="232"/>
      <c r="EJ737" s="232"/>
      <c r="EK737" s="232"/>
      <c r="EL737" s="232"/>
      <c r="EM737" s="232"/>
      <c r="EN737" s="232"/>
      <c r="EO737" s="232"/>
      <c r="EP737" s="232"/>
      <c r="EQ737" s="232"/>
      <c r="ER737" s="232"/>
      <c r="ES737" s="232"/>
      <c r="ET737" s="232"/>
      <c r="EU737" s="232"/>
      <c r="EV737" s="232"/>
      <c r="EW737" s="232"/>
      <c r="EX737" s="232"/>
      <c r="EY737" s="232"/>
      <c r="EZ737" s="232"/>
      <c r="FA737" s="232"/>
      <c r="FB737" s="232"/>
      <c r="FC737" s="232"/>
      <c r="FD737" s="232"/>
      <c r="FE737" s="232"/>
      <c r="FF737" s="232"/>
      <c r="FG737" s="232"/>
      <c r="FH737" s="232"/>
      <c r="FI737" s="232"/>
      <c r="FJ737" s="232"/>
      <c r="FK737" s="232"/>
      <c r="FL737" s="232"/>
      <c r="FM737" s="232"/>
      <c r="FN737" s="232"/>
      <c r="FO737" s="232"/>
      <c r="FP737" s="232"/>
      <c r="FQ737" s="232"/>
      <c r="FR737" s="232"/>
      <c r="FS737" s="232"/>
      <c r="FT737" s="232"/>
      <c r="FU737" s="232"/>
      <c r="FV737" s="232"/>
      <c r="FW737" s="232"/>
      <c r="FX737" s="232"/>
      <c r="FY737" s="232"/>
      <c r="FZ737" s="232"/>
      <c r="GA737" s="232"/>
      <c r="GB737" s="232"/>
      <c r="GC737" s="232"/>
      <c r="GD737" s="232"/>
      <c r="GE737" s="232"/>
      <c r="GF737" s="232"/>
      <c r="GG737" s="232"/>
      <c r="GH737" s="232"/>
      <c r="GI737" s="232"/>
      <c r="GJ737" s="232"/>
      <c r="GK737" s="232"/>
      <c r="GL737" s="232"/>
      <c r="GM737" s="232"/>
      <c r="GN737" s="232"/>
      <c r="GO737" s="232"/>
      <c r="GP737" s="232"/>
      <c r="GQ737" s="232"/>
      <c r="GR737" s="232"/>
      <c r="GS737" s="232"/>
      <c r="GT737" s="232"/>
      <c r="GU737" s="232"/>
      <c r="GV737" s="232"/>
      <c r="GW737" s="232"/>
      <c r="GX737" s="232"/>
      <c r="GY737" s="232"/>
      <c r="GZ737" s="232"/>
      <c r="HA737" s="232"/>
      <c r="HB737" s="232"/>
      <c r="HC737" s="232"/>
      <c r="HD737" s="232"/>
      <c r="HE737" s="232"/>
      <c r="HF737" s="232"/>
      <c r="HG737" s="232"/>
      <c r="HH737" s="232"/>
      <c r="HI737" s="232"/>
      <c r="HJ737" s="232"/>
      <c r="HK737" s="232"/>
      <c r="HL737" s="232"/>
      <c r="HM737" s="232"/>
      <c r="HN737" s="232"/>
      <c r="HO737" s="232"/>
      <c r="HP737" s="232"/>
      <c r="HQ737" s="232"/>
      <c r="HR737" s="232"/>
      <c r="HS737" s="232"/>
      <c r="HT737" s="232"/>
      <c r="HU737" s="232"/>
      <c r="HV737" s="232"/>
      <c r="HW737" s="232"/>
      <c r="HX737" s="232"/>
      <c r="HY737" s="232"/>
      <c r="HZ737" s="232"/>
    </row>
    <row r="738" spans="1:234" s="232" customFormat="1" ht="10.5" customHeight="1" thickBot="1">
      <c r="A738" s="473"/>
      <c r="B738" s="474"/>
      <c r="C738" s="297">
        <f>SUM(C723:C736)</f>
        <v>332</v>
      </c>
      <c r="D738" s="288">
        <f>SUM(D723:D736)</f>
        <v>239</v>
      </c>
      <c r="E738" s="233">
        <f aca="true" t="shared" si="230" ref="E738:J738">SUM(E723:E736)</f>
        <v>5</v>
      </c>
      <c r="F738" s="233">
        <f t="shared" si="230"/>
        <v>14</v>
      </c>
      <c r="G738" s="233">
        <f t="shared" si="230"/>
        <v>70</v>
      </c>
      <c r="H738" s="233">
        <f t="shared" si="230"/>
        <v>3</v>
      </c>
      <c r="I738" s="233">
        <f t="shared" si="230"/>
        <v>1</v>
      </c>
      <c r="J738" s="233">
        <f t="shared" si="230"/>
        <v>0</v>
      </c>
      <c r="K738" s="234"/>
      <c r="L738" s="235"/>
      <c r="M738" s="236"/>
      <c r="N738" s="237"/>
      <c r="O738" s="477"/>
      <c r="P738" s="478"/>
      <c r="Q738" s="316">
        <f>IF(C738=0,"",Q737/C738*60)</f>
        <v>11.656626506024097</v>
      </c>
      <c r="R738" s="239"/>
      <c r="S738" s="239"/>
      <c r="T738" s="240"/>
      <c r="U738" s="240"/>
      <c r="V738" s="235"/>
      <c r="W738" s="234"/>
      <c r="X738" s="237"/>
      <c r="Y738" s="241"/>
      <c r="Z738" s="314">
        <f>SUM(Z723:Z736)</f>
        <v>12.8</v>
      </c>
      <c r="AA738" s="315">
        <f>SUM(AA723:AA736)</f>
        <v>0</v>
      </c>
      <c r="AB738" s="288">
        <f>SUM(AB723:AB736)</f>
        <v>248</v>
      </c>
      <c r="AC738" s="288">
        <f aca="true" t="shared" si="231" ref="AC738:AI738">SUM(AC723:AC736)</f>
        <v>84</v>
      </c>
      <c r="AD738" s="288">
        <f t="shared" si="231"/>
        <v>0</v>
      </c>
      <c r="AE738" s="288">
        <f t="shared" si="231"/>
        <v>0</v>
      </c>
      <c r="AF738" s="288">
        <f t="shared" si="231"/>
        <v>0</v>
      </c>
      <c r="AG738" s="288">
        <f t="shared" si="231"/>
        <v>0</v>
      </c>
      <c r="AH738" s="288">
        <f t="shared" si="231"/>
        <v>0</v>
      </c>
      <c r="AI738" s="449">
        <f t="shared" si="231"/>
        <v>0</v>
      </c>
      <c r="AJ738" s="235"/>
      <c r="AK738" s="241"/>
      <c r="AL738" s="314"/>
      <c r="AM738" s="343"/>
      <c r="AN738" s="343"/>
      <c r="AO738" s="315"/>
      <c r="AP738" s="344">
        <v>1</v>
      </c>
      <c r="AQ738" s="368"/>
      <c r="AR738" s="242"/>
      <c r="AS738" s="242"/>
      <c r="AT738" s="242"/>
      <c r="AU738" s="242"/>
      <c r="AV738" s="242"/>
      <c r="AW738" s="242"/>
      <c r="AX738" s="242"/>
      <c r="AY738" s="242"/>
      <c r="AZ738" s="242"/>
      <c r="BA738" s="242"/>
      <c r="BB738" s="242"/>
      <c r="BC738" s="242"/>
      <c r="BD738" s="242"/>
      <c r="BE738" s="242"/>
      <c r="BF738" s="242"/>
      <c r="BG738" s="242"/>
      <c r="BH738" s="242"/>
      <c r="BI738" s="242"/>
      <c r="BJ738" s="242"/>
      <c r="BK738" s="242"/>
      <c r="BL738" s="242"/>
      <c r="BM738" s="242"/>
      <c r="BN738" s="242"/>
      <c r="BO738" s="242"/>
      <c r="BP738" s="242"/>
      <c r="BQ738" s="242"/>
      <c r="BR738" s="242"/>
      <c r="BS738" s="242"/>
      <c r="BT738" s="242"/>
      <c r="BU738" s="242"/>
      <c r="BV738" s="242"/>
      <c r="BW738" s="242"/>
      <c r="BX738" s="242"/>
      <c r="BY738" s="242"/>
      <c r="BZ738" s="242"/>
      <c r="CA738" s="242"/>
      <c r="CB738" s="242"/>
      <c r="CC738" s="242"/>
      <c r="CD738" s="242"/>
      <c r="CE738" s="242"/>
      <c r="CF738" s="242"/>
      <c r="CG738" s="242"/>
      <c r="CH738" s="242"/>
      <c r="CI738" s="242"/>
      <c r="CJ738" s="242"/>
      <c r="CK738" s="242"/>
      <c r="CL738" s="242"/>
      <c r="CM738" s="242"/>
      <c r="CN738" s="242"/>
      <c r="CO738" s="242"/>
      <c r="CP738" s="242"/>
      <c r="CQ738" s="242"/>
      <c r="CR738" s="242"/>
      <c r="CS738" s="242"/>
      <c r="CT738" s="242"/>
      <c r="CU738" s="242"/>
      <c r="CV738" s="242"/>
      <c r="CW738" s="242"/>
      <c r="CX738" s="242"/>
      <c r="CY738" s="242"/>
      <c r="CZ738" s="242"/>
      <c r="DA738" s="242"/>
      <c r="DB738" s="242"/>
      <c r="DC738" s="242"/>
      <c r="DD738" s="242"/>
      <c r="DE738" s="242"/>
      <c r="DF738" s="242"/>
      <c r="DG738" s="242"/>
      <c r="DH738" s="242"/>
      <c r="DI738" s="242"/>
      <c r="DJ738" s="242"/>
      <c r="DK738" s="242"/>
      <c r="DL738" s="242"/>
      <c r="DM738" s="242"/>
      <c r="DN738" s="242"/>
      <c r="DO738" s="242"/>
      <c r="DP738" s="242"/>
      <c r="DQ738" s="242"/>
      <c r="DR738" s="242"/>
      <c r="DS738" s="242"/>
      <c r="DT738" s="242"/>
      <c r="DU738" s="242"/>
      <c r="DV738" s="242"/>
      <c r="DW738" s="242"/>
      <c r="DX738" s="242"/>
      <c r="DY738" s="242"/>
      <c r="DZ738" s="242"/>
      <c r="EA738" s="242"/>
      <c r="EB738" s="242"/>
      <c r="EC738" s="242"/>
      <c r="ED738" s="242"/>
      <c r="EE738" s="242"/>
      <c r="EF738" s="242"/>
      <c r="EG738" s="242"/>
      <c r="EH738" s="242"/>
      <c r="EI738" s="242"/>
      <c r="EJ738" s="242"/>
      <c r="EK738" s="242"/>
      <c r="EL738" s="242"/>
      <c r="EM738" s="242"/>
      <c r="EN738" s="242"/>
      <c r="EO738" s="242"/>
      <c r="EP738" s="242"/>
      <c r="EQ738" s="242"/>
      <c r="ER738" s="242"/>
      <c r="ES738" s="242"/>
      <c r="ET738" s="242"/>
      <c r="EU738" s="242"/>
      <c r="EV738" s="242"/>
      <c r="EW738" s="242"/>
      <c r="EX738" s="242"/>
      <c r="EY738" s="242"/>
      <c r="EZ738" s="242"/>
      <c r="FA738" s="242"/>
      <c r="FB738" s="242"/>
      <c r="FC738" s="242"/>
      <c r="FD738" s="242"/>
      <c r="FE738" s="242"/>
      <c r="FF738" s="242"/>
      <c r="FG738" s="242"/>
      <c r="FH738" s="242"/>
      <c r="FI738" s="242"/>
      <c r="FJ738" s="242"/>
      <c r="FK738" s="242"/>
      <c r="FL738" s="242"/>
      <c r="FM738" s="242"/>
      <c r="FN738" s="242"/>
      <c r="FO738" s="242"/>
      <c r="FP738" s="242"/>
      <c r="FQ738" s="242"/>
      <c r="FR738" s="242"/>
      <c r="FS738" s="242"/>
      <c r="FT738" s="242"/>
      <c r="FU738" s="242"/>
      <c r="FV738" s="242"/>
      <c r="FW738" s="242"/>
      <c r="FX738" s="242"/>
      <c r="FY738" s="242"/>
      <c r="FZ738" s="242"/>
      <c r="GA738" s="242"/>
      <c r="GB738" s="242"/>
      <c r="GC738" s="242"/>
      <c r="GD738" s="242"/>
      <c r="GE738" s="242"/>
      <c r="GF738" s="242"/>
      <c r="GG738" s="242"/>
      <c r="GH738" s="242"/>
      <c r="GI738" s="242"/>
      <c r="GJ738" s="242"/>
      <c r="GK738" s="242"/>
      <c r="GL738" s="242"/>
      <c r="GM738" s="242"/>
      <c r="GN738" s="242"/>
      <c r="GO738" s="242"/>
      <c r="GP738" s="242"/>
      <c r="GQ738" s="242"/>
      <c r="GR738" s="242"/>
      <c r="GS738" s="242"/>
      <c r="GT738" s="242"/>
      <c r="GU738" s="242"/>
      <c r="GV738" s="242"/>
      <c r="GW738" s="242"/>
      <c r="GX738" s="242"/>
      <c r="GY738" s="242"/>
      <c r="GZ738" s="242"/>
      <c r="HA738" s="242"/>
      <c r="HB738" s="242"/>
      <c r="HC738" s="242"/>
      <c r="HD738" s="242"/>
      <c r="HE738" s="242"/>
      <c r="HF738" s="242"/>
      <c r="HG738" s="242"/>
      <c r="HH738" s="242"/>
      <c r="HI738" s="242"/>
      <c r="HJ738" s="242"/>
      <c r="HK738" s="242"/>
      <c r="HL738" s="242"/>
      <c r="HM738" s="242"/>
      <c r="HN738" s="242"/>
      <c r="HO738" s="242"/>
      <c r="HP738" s="242"/>
      <c r="HQ738" s="242"/>
      <c r="HR738" s="242"/>
      <c r="HS738" s="242"/>
      <c r="HT738" s="242"/>
      <c r="HU738" s="242"/>
      <c r="HV738" s="242"/>
      <c r="HW738" s="242"/>
      <c r="HX738" s="242"/>
      <c r="HY738" s="242"/>
      <c r="HZ738" s="242"/>
    </row>
    <row r="739" spans="1:234" s="242" customFormat="1" ht="10.5" customHeight="1" thickBot="1">
      <c r="A739" s="469" t="s">
        <v>51</v>
      </c>
      <c r="B739" s="470">
        <f>B735+1</f>
        <v>38978</v>
      </c>
      <c r="C739" s="293">
        <f>SUM(D739:J740)</f>
        <v>0</v>
      </c>
      <c r="D739" s="284"/>
      <c r="E739" s="80"/>
      <c r="F739" s="80"/>
      <c r="G739" s="80"/>
      <c r="H739" s="80"/>
      <c r="I739" s="80"/>
      <c r="J739" s="81"/>
      <c r="K739" s="28"/>
      <c r="L739" s="30"/>
      <c r="M739" s="82"/>
      <c r="N739" s="83"/>
      <c r="O739" s="214"/>
      <c r="P739" s="223"/>
      <c r="Q739" s="318">
        <f>SUM(R739:R740,T739:T740)+SUM(S739:S740)*1.5+SUM(U739:U740)/3+SUM(V739:V740)*0.6</f>
        <v>0</v>
      </c>
      <c r="R739" s="70"/>
      <c r="S739" s="70"/>
      <c r="T739" s="29"/>
      <c r="U739" s="29"/>
      <c r="V739" s="30"/>
      <c r="W739" s="28"/>
      <c r="X739" s="83"/>
      <c r="Y739" s="140"/>
      <c r="Z739" s="185"/>
      <c r="AA739" s="34"/>
      <c r="AB739" s="32"/>
      <c r="AC739" s="33"/>
      <c r="AD739" s="33"/>
      <c r="AE739" s="33"/>
      <c r="AF739" s="33"/>
      <c r="AG739" s="33"/>
      <c r="AH739" s="33"/>
      <c r="AI739" s="34"/>
      <c r="AJ739" s="30"/>
      <c r="AK739" s="180" t="s">
        <v>99</v>
      </c>
      <c r="AL739" s="185"/>
      <c r="AM739" s="33"/>
      <c r="AN739" s="351"/>
      <c r="AO739" s="34"/>
      <c r="AP739" s="352"/>
      <c r="AQ739" s="48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59"/>
      <c r="BN739" s="59"/>
      <c r="BO739" s="59"/>
      <c r="BP739" s="59"/>
      <c r="BQ739" s="59"/>
      <c r="BR739" s="59"/>
      <c r="BS739" s="59"/>
      <c r="BT739" s="59"/>
      <c r="BU739" s="59"/>
      <c r="BV739" s="59"/>
      <c r="BW739" s="59"/>
      <c r="BX739" s="59"/>
      <c r="BY739" s="59"/>
      <c r="BZ739" s="59"/>
      <c r="CA739" s="59"/>
      <c r="CB739" s="59"/>
      <c r="CC739" s="59"/>
      <c r="CD739" s="59"/>
      <c r="CE739" s="59"/>
      <c r="CF739" s="59"/>
      <c r="CG739" s="59"/>
      <c r="CH739" s="59"/>
      <c r="CI739" s="59"/>
      <c r="CJ739" s="59"/>
      <c r="CK739" s="59"/>
      <c r="CL739" s="59"/>
      <c r="CM739" s="59"/>
      <c r="CN739" s="59"/>
      <c r="CO739" s="59"/>
      <c r="CP739" s="59"/>
      <c r="CQ739" s="59"/>
      <c r="CR739" s="59"/>
      <c r="CS739" s="59"/>
      <c r="CT739" s="59"/>
      <c r="CU739" s="59"/>
      <c r="CV739" s="59"/>
      <c r="CW739" s="59"/>
      <c r="CX739" s="59"/>
      <c r="CY739" s="59"/>
      <c r="CZ739" s="59"/>
      <c r="DA739" s="59"/>
      <c r="DB739" s="59"/>
      <c r="DC739" s="59"/>
      <c r="DD739" s="59"/>
      <c r="DE739" s="59"/>
      <c r="DF739" s="59"/>
      <c r="DG739" s="59"/>
      <c r="DH739" s="59"/>
      <c r="DI739" s="59"/>
      <c r="DJ739" s="59"/>
      <c r="DK739" s="59"/>
      <c r="DL739" s="59"/>
      <c r="DM739" s="59"/>
      <c r="DN739" s="59"/>
      <c r="DO739" s="59"/>
      <c r="DP739" s="59"/>
      <c r="DQ739" s="59"/>
      <c r="DR739" s="59"/>
      <c r="DS739" s="59"/>
      <c r="DT739" s="59"/>
      <c r="DU739" s="59"/>
      <c r="DV739" s="59"/>
      <c r="DW739" s="59"/>
      <c r="DX739" s="59"/>
      <c r="DY739" s="59"/>
      <c r="DZ739" s="59"/>
      <c r="EA739" s="59"/>
      <c r="EB739" s="59"/>
      <c r="EC739" s="59"/>
      <c r="ED739" s="59"/>
      <c r="EE739" s="59"/>
      <c r="EF739" s="59"/>
      <c r="EG739" s="59"/>
      <c r="EH739" s="59"/>
      <c r="EI739" s="59"/>
      <c r="EJ739" s="59"/>
      <c r="EK739" s="59"/>
      <c r="EL739" s="59"/>
      <c r="EM739" s="59"/>
      <c r="EN739" s="59"/>
      <c r="EO739" s="59"/>
      <c r="EP739" s="59"/>
      <c r="EQ739" s="59"/>
      <c r="ER739" s="59"/>
      <c r="ES739" s="59"/>
      <c r="ET739" s="59"/>
      <c r="EU739" s="59"/>
      <c r="EV739" s="59"/>
      <c r="EW739" s="59"/>
      <c r="EX739" s="59"/>
      <c r="EY739" s="59"/>
      <c r="EZ739" s="59"/>
      <c r="FA739" s="59"/>
      <c r="FB739" s="59"/>
      <c r="FC739" s="59"/>
      <c r="FD739" s="59"/>
      <c r="FE739" s="59"/>
      <c r="FF739" s="59"/>
      <c r="FG739" s="59"/>
      <c r="FH739" s="59"/>
      <c r="FI739" s="59"/>
      <c r="FJ739" s="59"/>
      <c r="FK739" s="59"/>
      <c r="FL739" s="59"/>
      <c r="FM739" s="59"/>
      <c r="FN739" s="59"/>
      <c r="FO739" s="59"/>
      <c r="FP739" s="59"/>
      <c r="FQ739" s="59"/>
      <c r="FR739" s="59"/>
      <c r="FS739" s="59"/>
      <c r="FT739" s="59"/>
      <c r="FU739" s="59"/>
      <c r="FV739" s="59"/>
      <c r="FW739" s="59"/>
      <c r="FX739" s="59"/>
      <c r="FY739" s="59"/>
      <c r="FZ739" s="59"/>
      <c r="GA739" s="59"/>
      <c r="GB739" s="59"/>
      <c r="GC739" s="59"/>
      <c r="GD739" s="59"/>
      <c r="GE739" s="59"/>
      <c r="GF739" s="59"/>
      <c r="GG739" s="59"/>
      <c r="GH739" s="59"/>
      <c r="GI739" s="59"/>
      <c r="GJ739" s="59"/>
      <c r="GK739" s="59"/>
      <c r="GL739" s="59"/>
      <c r="GM739" s="59"/>
      <c r="GN739" s="59"/>
      <c r="GO739" s="59"/>
      <c r="GP739" s="59"/>
      <c r="GQ739" s="59"/>
      <c r="GR739" s="59"/>
      <c r="GS739" s="59"/>
      <c r="GT739" s="59"/>
      <c r="GU739" s="59"/>
      <c r="GV739" s="59"/>
      <c r="GW739" s="59"/>
      <c r="GX739" s="59"/>
      <c r="GY739" s="59"/>
      <c r="GZ739" s="59"/>
      <c r="HA739" s="59"/>
      <c r="HB739" s="59"/>
      <c r="HC739" s="59"/>
      <c r="HD739" s="59"/>
      <c r="HE739" s="59"/>
      <c r="HF739" s="59"/>
      <c r="HG739" s="59"/>
      <c r="HH739" s="59"/>
      <c r="HI739" s="59"/>
      <c r="HJ739" s="59"/>
      <c r="HK739" s="59"/>
      <c r="HL739" s="59"/>
      <c r="HM739" s="59"/>
      <c r="HN739" s="59"/>
      <c r="HO739" s="59"/>
      <c r="HP739" s="59"/>
      <c r="HQ739" s="59"/>
      <c r="HR739" s="59"/>
      <c r="HS739" s="59"/>
      <c r="HT739" s="59"/>
      <c r="HU739" s="59"/>
      <c r="HV739" s="59"/>
      <c r="HW739" s="59"/>
      <c r="HX739" s="59"/>
      <c r="HY739" s="59"/>
      <c r="HZ739" s="59"/>
    </row>
    <row r="740" spans="1:234" ht="10.5" customHeight="1">
      <c r="A740" s="467"/>
      <c r="B740" s="468"/>
      <c r="C740" s="292"/>
      <c r="D740" s="283"/>
      <c r="E740" s="87"/>
      <c r="F740" s="87"/>
      <c r="G740" s="87"/>
      <c r="H740" s="87"/>
      <c r="I740" s="87"/>
      <c r="J740" s="88"/>
      <c r="K740" s="89"/>
      <c r="L740" s="90"/>
      <c r="M740" s="91"/>
      <c r="N740" s="92"/>
      <c r="O740" s="215"/>
      <c r="P740" s="224"/>
      <c r="Q740" s="319"/>
      <c r="R740" s="93"/>
      <c r="S740" s="93"/>
      <c r="T740" s="94"/>
      <c r="U740" s="94"/>
      <c r="V740" s="90"/>
      <c r="W740" s="89"/>
      <c r="X740" s="92"/>
      <c r="Y740" s="182"/>
      <c r="Z740" s="184"/>
      <c r="AA740" s="306"/>
      <c r="AB740" s="442"/>
      <c r="AC740" s="349"/>
      <c r="AD740" s="349"/>
      <c r="AE740" s="349"/>
      <c r="AF740" s="349"/>
      <c r="AG740" s="349"/>
      <c r="AH740" s="349"/>
      <c r="AI740" s="306"/>
      <c r="AJ740" s="90">
        <v>9</v>
      </c>
      <c r="AK740" s="182"/>
      <c r="AL740" s="184"/>
      <c r="AM740" s="349"/>
      <c r="AN740" s="349"/>
      <c r="AO740" s="306"/>
      <c r="AP740" s="350"/>
      <c r="AQ740" s="490"/>
      <c r="AR740" s="95"/>
      <c r="AS740" s="95"/>
      <c r="AT740" s="95"/>
      <c r="AU740" s="95"/>
      <c r="AV740" s="95"/>
      <c r="AW740" s="95"/>
      <c r="AX740" s="95"/>
      <c r="AY740" s="95"/>
      <c r="AZ740" s="95"/>
      <c r="BA740" s="95"/>
      <c r="BB740" s="95"/>
      <c r="BC740" s="95"/>
      <c r="BD740" s="95"/>
      <c r="BE740" s="95"/>
      <c r="BF740" s="95"/>
      <c r="BG740" s="95"/>
      <c r="BH740" s="95"/>
      <c r="BI740" s="95"/>
      <c r="BJ740" s="95"/>
      <c r="BK740" s="95"/>
      <c r="BL740" s="95"/>
      <c r="BM740" s="95"/>
      <c r="BN740" s="95"/>
      <c r="BO740" s="95"/>
      <c r="BP740" s="95"/>
      <c r="BQ740" s="95"/>
      <c r="BR740" s="95"/>
      <c r="BS740" s="95"/>
      <c r="BT740" s="95"/>
      <c r="BU740" s="95"/>
      <c r="BV740" s="95"/>
      <c r="BW740" s="95"/>
      <c r="BX740" s="95"/>
      <c r="BY740" s="95"/>
      <c r="BZ740" s="95"/>
      <c r="CA740" s="95"/>
      <c r="CB740" s="95"/>
      <c r="CC740" s="95"/>
      <c r="CD740" s="95"/>
      <c r="CE740" s="95"/>
      <c r="CF740" s="95"/>
      <c r="CG740" s="95"/>
      <c r="CH740" s="95"/>
      <c r="CI740" s="95"/>
      <c r="CJ740" s="95"/>
      <c r="CK740" s="95"/>
      <c r="CL740" s="95"/>
      <c r="CM740" s="95"/>
      <c r="CN740" s="95"/>
      <c r="CO740" s="95"/>
      <c r="CP740" s="95"/>
      <c r="CQ740" s="95"/>
      <c r="CR740" s="95"/>
      <c r="CS740" s="95"/>
      <c r="CT740" s="95"/>
      <c r="CU740" s="95"/>
      <c r="CV740" s="95"/>
      <c r="CW740" s="95"/>
      <c r="CX740" s="95"/>
      <c r="CY740" s="95"/>
      <c r="CZ740" s="95"/>
      <c r="DA740" s="95"/>
      <c r="DB740" s="95"/>
      <c r="DC740" s="95"/>
      <c r="DD740" s="95"/>
      <c r="DE740" s="95"/>
      <c r="DF740" s="95"/>
      <c r="DG740" s="95"/>
      <c r="DH740" s="95"/>
      <c r="DI740" s="95"/>
      <c r="DJ740" s="95"/>
      <c r="DK740" s="95"/>
      <c r="DL740" s="95"/>
      <c r="DM740" s="95"/>
      <c r="DN740" s="95"/>
      <c r="DO740" s="95"/>
      <c r="DP740" s="95"/>
      <c r="DQ740" s="95"/>
      <c r="DR740" s="95"/>
      <c r="DS740" s="95"/>
      <c r="DT740" s="95"/>
      <c r="DU740" s="95"/>
      <c r="DV740" s="95"/>
      <c r="DW740" s="95"/>
      <c r="DX740" s="95"/>
      <c r="DY740" s="95"/>
      <c r="DZ740" s="95"/>
      <c r="EA740" s="95"/>
      <c r="EB740" s="95"/>
      <c r="EC740" s="95"/>
      <c r="ED740" s="95"/>
      <c r="EE740" s="95"/>
      <c r="EF740" s="95"/>
      <c r="EG740" s="95"/>
      <c r="EH740" s="95"/>
      <c r="EI740" s="95"/>
      <c r="EJ740" s="95"/>
      <c r="EK740" s="95"/>
      <c r="EL740" s="95"/>
      <c r="EM740" s="95"/>
      <c r="EN740" s="95"/>
      <c r="EO740" s="95"/>
      <c r="EP740" s="95"/>
      <c r="EQ740" s="95"/>
      <c r="ER740" s="95"/>
      <c r="ES740" s="95"/>
      <c r="ET740" s="95"/>
      <c r="EU740" s="95"/>
      <c r="EV740" s="95"/>
      <c r="EW740" s="95"/>
      <c r="EX740" s="95"/>
      <c r="EY740" s="95"/>
      <c r="EZ740" s="95"/>
      <c r="FA740" s="95"/>
      <c r="FB740" s="95"/>
      <c r="FC740" s="95"/>
      <c r="FD740" s="95"/>
      <c r="FE740" s="95"/>
      <c r="FF740" s="95"/>
      <c r="FG740" s="95"/>
      <c r="FH740" s="95"/>
      <c r="FI740" s="95"/>
      <c r="FJ740" s="95"/>
      <c r="FK740" s="95"/>
      <c r="FL740" s="95"/>
      <c r="FM740" s="95"/>
      <c r="FN740" s="95"/>
      <c r="FO740" s="95"/>
      <c r="FP740" s="95"/>
      <c r="FQ740" s="95"/>
      <c r="FR740" s="95"/>
      <c r="FS740" s="95"/>
      <c r="FT740" s="95"/>
      <c r="FU740" s="95"/>
      <c r="FV740" s="95"/>
      <c r="FW740" s="95"/>
      <c r="FX740" s="95"/>
      <c r="FY740" s="95"/>
      <c r="FZ740" s="95"/>
      <c r="GA740" s="95"/>
      <c r="GB740" s="95"/>
      <c r="GC740" s="95"/>
      <c r="GD740" s="95"/>
      <c r="GE740" s="95"/>
      <c r="GF740" s="95"/>
      <c r="GG740" s="95"/>
      <c r="GH740" s="95"/>
      <c r="GI740" s="95"/>
      <c r="GJ740" s="95"/>
      <c r="GK740" s="95"/>
      <c r="GL740" s="95"/>
      <c r="GM740" s="95"/>
      <c r="GN740" s="95"/>
      <c r="GO740" s="95"/>
      <c r="GP740" s="95"/>
      <c r="GQ740" s="95"/>
      <c r="GR740" s="95"/>
      <c r="GS740" s="95"/>
      <c r="GT740" s="95"/>
      <c r="GU740" s="95"/>
      <c r="GV740" s="95"/>
      <c r="GW740" s="95"/>
      <c r="GX740" s="95"/>
      <c r="GY740" s="95"/>
      <c r="GZ740" s="95"/>
      <c r="HA740" s="95"/>
      <c r="HB740" s="95"/>
      <c r="HC740" s="95"/>
      <c r="HD740" s="95"/>
      <c r="HE740" s="95"/>
      <c r="HF740" s="95"/>
      <c r="HG740" s="95"/>
      <c r="HH740" s="95"/>
      <c r="HI740" s="95"/>
      <c r="HJ740" s="95"/>
      <c r="HK740" s="95"/>
      <c r="HL740" s="95"/>
      <c r="HM740" s="95"/>
      <c r="HN740" s="95"/>
      <c r="HO740" s="95"/>
      <c r="HP740" s="95"/>
      <c r="HQ740" s="95"/>
      <c r="HR740" s="95"/>
      <c r="HS740" s="95"/>
      <c r="HT740" s="95"/>
      <c r="HU740" s="95"/>
      <c r="HV740" s="95"/>
      <c r="HW740" s="95"/>
      <c r="HX740" s="95"/>
      <c r="HY740" s="95"/>
      <c r="HZ740" s="95"/>
    </row>
    <row r="741" spans="1:234" s="95" customFormat="1" ht="10.5" customHeight="1">
      <c r="A741" s="463" t="s">
        <v>59</v>
      </c>
      <c r="B741" s="465">
        <f>B739+1</f>
        <v>38979</v>
      </c>
      <c r="C741" s="293">
        <f>SUM(D741:J742)</f>
        <v>96</v>
      </c>
      <c r="D741" s="284">
        <v>95</v>
      </c>
      <c r="E741" s="80">
        <v>1</v>
      </c>
      <c r="F741" s="80"/>
      <c r="G741" s="80"/>
      <c r="H741" s="80"/>
      <c r="I741" s="80"/>
      <c r="J741" s="81"/>
      <c r="K741" s="28" t="s">
        <v>31</v>
      </c>
      <c r="L741" s="30">
        <v>9</v>
      </c>
      <c r="M741" s="82" t="s">
        <v>100</v>
      </c>
      <c r="N741" s="83">
        <v>12</v>
      </c>
      <c r="O741" s="211" t="s">
        <v>29</v>
      </c>
      <c r="P741" s="221"/>
      <c r="Q741" s="318">
        <f>SUM(R741:R742,T741:T742)+SUM(S741:S742)*1.5+SUM(U741:U742)/3+SUM(V741:V742)*0.6</f>
        <v>18</v>
      </c>
      <c r="R741" s="70"/>
      <c r="S741" s="70"/>
      <c r="T741" s="29">
        <v>18</v>
      </c>
      <c r="U741" s="29"/>
      <c r="V741" s="30"/>
      <c r="W741" s="28">
        <v>128</v>
      </c>
      <c r="X741" s="83"/>
      <c r="Y741" s="140"/>
      <c r="Z741" s="185"/>
      <c r="AA741" s="34"/>
      <c r="AB741" s="32">
        <v>96</v>
      </c>
      <c r="AC741" s="33"/>
      <c r="AD741" s="33"/>
      <c r="AE741" s="33"/>
      <c r="AF741" s="33"/>
      <c r="AG741" s="33"/>
      <c r="AH741" s="33"/>
      <c r="AI741" s="34"/>
      <c r="AJ741" s="30"/>
      <c r="AK741" s="140">
        <v>60</v>
      </c>
      <c r="AL741" s="185">
        <v>88</v>
      </c>
      <c r="AM741" s="33">
        <v>84</v>
      </c>
      <c r="AN741" s="33">
        <v>80</v>
      </c>
      <c r="AO741" s="34">
        <f>AN741-AK741</f>
        <v>20</v>
      </c>
      <c r="AP741" s="352"/>
      <c r="AQ741" s="491" t="s">
        <v>652</v>
      </c>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59"/>
      <c r="BN741" s="59"/>
      <c r="BO741" s="59"/>
      <c r="BP741" s="59"/>
      <c r="BQ741" s="59"/>
      <c r="BR741" s="59"/>
      <c r="BS741" s="59"/>
      <c r="BT741" s="59"/>
      <c r="BU741" s="59"/>
      <c r="BV741" s="59"/>
      <c r="BW741" s="59"/>
      <c r="BX741" s="59"/>
      <c r="BY741" s="59"/>
      <c r="BZ741" s="59"/>
      <c r="CA741" s="59"/>
      <c r="CB741" s="59"/>
      <c r="CC741" s="59"/>
      <c r="CD741" s="59"/>
      <c r="CE741" s="59"/>
      <c r="CF741" s="59"/>
      <c r="CG741" s="59"/>
      <c r="CH741" s="59"/>
      <c r="CI741" s="59"/>
      <c r="CJ741" s="59"/>
      <c r="CK741" s="59"/>
      <c r="CL741" s="59"/>
      <c r="CM741" s="59"/>
      <c r="CN741" s="59"/>
      <c r="CO741" s="59"/>
      <c r="CP741" s="59"/>
      <c r="CQ741" s="59"/>
      <c r="CR741" s="59"/>
      <c r="CS741" s="59"/>
      <c r="CT741" s="59"/>
      <c r="CU741" s="59"/>
      <c r="CV741" s="59"/>
      <c r="CW741" s="59"/>
      <c r="CX741" s="59"/>
      <c r="CY741" s="59"/>
      <c r="CZ741" s="59"/>
      <c r="DA741" s="59"/>
      <c r="DB741" s="59"/>
      <c r="DC741" s="59"/>
      <c r="DD741" s="59"/>
      <c r="DE741" s="59"/>
      <c r="DF741" s="59"/>
      <c r="DG741" s="59"/>
      <c r="DH741" s="59"/>
      <c r="DI741" s="59"/>
      <c r="DJ741" s="59"/>
      <c r="DK741" s="59"/>
      <c r="DL741" s="59"/>
      <c r="DM741" s="59"/>
      <c r="DN741" s="59"/>
      <c r="DO741" s="59"/>
      <c r="DP741" s="59"/>
      <c r="DQ741" s="59"/>
      <c r="DR741" s="59"/>
      <c r="DS741" s="59"/>
      <c r="DT741" s="59"/>
      <c r="DU741" s="59"/>
      <c r="DV741" s="59"/>
      <c r="DW741" s="59"/>
      <c r="DX741" s="59"/>
      <c r="DY741" s="59"/>
      <c r="DZ741" s="59"/>
      <c r="EA741" s="59"/>
      <c r="EB741" s="59"/>
      <c r="EC741" s="59"/>
      <c r="ED741" s="59"/>
      <c r="EE741" s="59"/>
      <c r="EF741" s="59"/>
      <c r="EG741" s="59"/>
      <c r="EH741" s="59"/>
      <c r="EI741" s="59"/>
      <c r="EJ741" s="59"/>
      <c r="EK741" s="59"/>
      <c r="EL741" s="59"/>
      <c r="EM741" s="59"/>
      <c r="EN741" s="59"/>
      <c r="EO741" s="59"/>
      <c r="EP741" s="59"/>
      <c r="EQ741" s="59"/>
      <c r="ER741" s="59"/>
      <c r="ES741" s="59"/>
      <c r="ET741" s="59"/>
      <c r="EU741" s="59"/>
      <c r="EV741" s="59"/>
      <c r="EW741" s="59"/>
      <c r="EX741" s="59"/>
      <c r="EY741" s="59"/>
      <c r="EZ741" s="59"/>
      <c r="FA741" s="59"/>
      <c r="FB741" s="59"/>
      <c r="FC741" s="59"/>
      <c r="FD741" s="59"/>
      <c r="FE741" s="59"/>
      <c r="FF741" s="59"/>
      <c r="FG741" s="59"/>
      <c r="FH741" s="59"/>
      <c r="FI741" s="59"/>
      <c r="FJ741" s="59"/>
      <c r="FK741" s="59"/>
      <c r="FL741" s="59"/>
      <c r="FM741" s="59"/>
      <c r="FN741" s="59"/>
      <c r="FO741" s="59"/>
      <c r="FP741" s="59"/>
      <c r="FQ741" s="59"/>
      <c r="FR741" s="59"/>
      <c r="FS741" s="59"/>
      <c r="FT741" s="59"/>
      <c r="FU741" s="59"/>
      <c r="FV741" s="59"/>
      <c r="FW741" s="59"/>
      <c r="FX741" s="59"/>
      <c r="FY741" s="59"/>
      <c r="FZ741" s="59"/>
      <c r="GA741" s="59"/>
      <c r="GB741" s="59"/>
      <c r="GC741" s="59"/>
      <c r="GD741" s="59"/>
      <c r="GE741" s="59"/>
      <c r="GF741" s="59"/>
      <c r="GG741" s="59"/>
      <c r="GH741" s="59"/>
      <c r="GI741" s="59"/>
      <c r="GJ741" s="59"/>
      <c r="GK741" s="59"/>
      <c r="GL741" s="59"/>
      <c r="GM741" s="59"/>
      <c r="GN741" s="59"/>
      <c r="GO741" s="59"/>
      <c r="GP741" s="59"/>
      <c r="GQ741" s="59"/>
      <c r="GR741" s="59"/>
      <c r="GS741" s="59"/>
      <c r="GT741" s="59"/>
      <c r="GU741" s="59"/>
      <c r="GV741" s="59"/>
      <c r="GW741" s="59"/>
      <c r="GX741" s="59"/>
      <c r="GY741" s="59"/>
      <c r="GZ741" s="59"/>
      <c r="HA741" s="59"/>
      <c r="HB741" s="59"/>
      <c r="HC741" s="59"/>
      <c r="HD741" s="59"/>
      <c r="HE741" s="59"/>
      <c r="HF741" s="59"/>
      <c r="HG741" s="59"/>
      <c r="HH741" s="59"/>
      <c r="HI741" s="59"/>
      <c r="HJ741" s="59"/>
      <c r="HK741" s="59"/>
      <c r="HL741" s="59"/>
      <c r="HM741" s="59"/>
      <c r="HN741" s="59"/>
      <c r="HO741" s="59"/>
      <c r="HP741" s="59"/>
      <c r="HQ741" s="59"/>
      <c r="HR741" s="59"/>
      <c r="HS741" s="59"/>
      <c r="HT741" s="59"/>
      <c r="HU741" s="59"/>
      <c r="HV741" s="59"/>
      <c r="HW741" s="59"/>
      <c r="HX741" s="59"/>
      <c r="HY741" s="59"/>
      <c r="HZ741" s="59"/>
    </row>
    <row r="742" spans="1:234" ht="10.5" customHeight="1">
      <c r="A742" s="467"/>
      <c r="B742" s="468"/>
      <c r="C742" s="292"/>
      <c r="D742" s="283"/>
      <c r="E742" s="87"/>
      <c r="F742" s="87"/>
      <c r="G742" s="87"/>
      <c r="H742" s="87"/>
      <c r="I742" s="87"/>
      <c r="J742" s="88"/>
      <c r="K742" s="89"/>
      <c r="L742" s="90"/>
      <c r="M742" s="91"/>
      <c r="N742" s="92"/>
      <c r="O742" s="212"/>
      <c r="P742" s="222"/>
      <c r="Q742" s="319"/>
      <c r="R742" s="93"/>
      <c r="S742" s="93"/>
      <c r="T742" s="94"/>
      <c r="U742" s="94"/>
      <c r="V742" s="90"/>
      <c r="W742" s="89"/>
      <c r="X742" s="92"/>
      <c r="Y742" s="182"/>
      <c r="Z742" s="184"/>
      <c r="AA742" s="306"/>
      <c r="AB742" s="442"/>
      <c r="AC742" s="349"/>
      <c r="AD742" s="349"/>
      <c r="AE742" s="349"/>
      <c r="AF742" s="349"/>
      <c r="AG742" s="349"/>
      <c r="AH742" s="349"/>
      <c r="AI742" s="306"/>
      <c r="AJ742" s="90">
        <v>8</v>
      </c>
      <c r="AK742" s="182"/>
      <c r="AL742" s="184"/>
      <c r="AM742" s="349"/>
      <c r="AN742" s="349"/>
      <c r="AO742" s="306"/>
      <c r="AP742" s="350"/>
      <c r="AQ742" s="490"/>
      <c r="AR742" s="95"/>
      <c r="AS742" s="95"/>
      <c r="AT742" s="95"/>
      <c r="AU742" s="95"/>
      <c r="AV742" s="95"/>
      <c r="AW742" s="95"/>
      <c r="AX742" s="95"/>
      <c r="AY742" s="95"/>
      <c r="AZ742" s="95"/>
      <c r="BA742" s="95"/>
      <c r="BB742" s="95"/>
      <c r="BC742" s="95"/>
      <c r="BD742" s="95"/>
      <c r="BE742" s="95"/>
      <c r="BF742" s="95"/>
      <c r="BG742" s="95"/>
      <c r="BH742" s="95"/>
      <c r="BI742" s="95"/>
      <c r="BJ742" s="95"/>
      <c r="BK742" s="95"/>
      <c r="BL742" s="95"/>
      <c r="BM742" s="95"/>
      <c r="BN742" s="95"/>
      <c r="BO742" s="95"/>
      <c r="BP742" s="95"/>
      <c r="BQ742" s="95"/>
      <c r="BR742" s="95"/>
      <c r="BS742" s="95"/>
      <c r="BT742" s="95"/>
      <c r="BU742" s="95"/>
      <c r="BV742" s="95"/>
      <c r="BW742" s="95"/>
      <c r="BX742" s="95"/>
      <c r="BY742" s="95"/>
      <c r="BZ742" s="95"/>
      <c r="CA742" s="95"/>
      <c r="CB742" s="95"/>
      <c r="CC742" s="95"/>
      <c r="CD742" s="95"/>
      <c r="CE742" s="95"/>
      <c r="CF742" s="95"/>
      <c r="CG742" s="95"/>
      <c r="CH742" s="95"/>
      <c r="CI742" s="95"/>
      <c r="CJ742" s="95"/>
      <c r="CK742" s="95"/>
      <c r="CL742" s="95"/>
      <c r="CM742" s="95"/>
      <c r="CN742" s="95"/>
      <c r="CO742" s="95"/>
      <c r="CP742" s="95"/>
      <c r="CQ742" s="95"/>
      <c r="CR742" s="95"/>
      <c r="CS742" s="95"/>
      <c r="CT742" s="95"/>
      <c r="CU742" s="95"/>
      <c r="CV742" s="95"/>
      <c r="CW742" s="95"/>
      <c r="CX742" s="95"/>
      <c r="CY742" s="95"/>
      <c r="CZ742" s="95"/>
      <c r="DA742" s="95"/>
      <c r="DB742" s="95"/>
      <c r="DC742" s="95"/>
      <c r="DD742" s="95"/>
      <c r="DE742" s="95"/>
      <c r="DF742" s="95"/>
      <c r="DG742" s="95"/>
      <c r="DH742" s="95"/>
      <c r="DI742" s="95"/>
      <c r="DJ742" s="95"/>
      <c r="DK742" s="95"/>
      <c r="DL742" s="95"/>
      <c r="DM742" s="95"/>
      <c r="DN742" s="95"/>
      <c r="DO742" s="95"/>
      <c r="DP742" s="95"/>
      <c r="DQ742" s="95"/>
      <c r="DR742" s="95"/>
      <c r="DS742" s="95"/>
      <c r="DT742" s="95"/>
      <c r="DU742" s="95"/>
      <c r="DV742" s="95"/>
      <c r="DW742" s="95"/>
      <c r="DX742" s="95"/>
      <c r="DY742" s="95"/>
      <c r="DZ742" s="95"/>
      <c r="EA742" s="95"/>
      <c r="EB742" s="95"/>
      <c r="EC742" s="95"/>
      <c r="ED742" s="95"/>
      <c r="EE742" s="95"/>
      <c r="EF742" s="95"/>
      <c r="EG742" s="95"/>
      <c r="EH742" s="95"/>
      <c r="EI742" s="95"/>
      <c r="EJ742" s="95"/>
      <c r="EK742" s="95"/>
      <c r="EL742" s="95"/>
      <c r="EM742" s="95"/>
      <c r="EN742" s="95"/>
      <c r="EO742" s="95"/>
      <c r="EP742" s="95"/>
      <c r="EQ742" s="95"/>
      <c r="ER742" s="95"/>
      <c r="ES742" s="95"/>
      <c r="ET742" s="95"/>
      <c r="EU742" s="95"/>
      <c r="EV742" s="95"/>
      <c r="EW742" s="95"/>
      <c r="EX742" s="95"/>
      <c r="EY742" s="95"/>
      <c r="EZ742" s="95"/>
      <c r="FA742" s="95"/>
      <c r="FB742" s="95"/>
      <c r="FC742" s="95"/>
      <c r="FD742" s="95"/>
      <c r="FE742" s="95"/>
      <c r="FF742" s="95"/>
      <c r="FG742" s="95"/>
      <c r="FH742" s="95"/>
      <c r="FI742" s="95"/>
      <c r="FJ742" s="95"/>
      <c r="FK742" s="95"/>
      <c r="FL742" s="95"/>
      <c r="FM742" s="95"/>
      <c r="FN742" s="95"/>
      <c r="FO742" s="95"/>
      <c r="FP742" s="95"/>
      <c r="FQ742" s="95"/>
      <c r="FR742" s="95"/>
      <c r="FS742" s="95"/>
      <c r="FT742" s="95"/>
      <c r="FU742" s="95"/>
      <c r="FV742" s="95"/>
      <c r="FW742" s="95"/>
      <c r="FX742" s="95"/>
      <c r="FY742" s="95"/>
      <c r="FZ742" s="95"/>
      <c r="GA742" s="95"/>
      <c r="GB742" s="95"/>
      <c r="GC742" s="95"/>
      <c r="GD742" s="95"/>
      <c r="GE742" s="95"/>
      <c r="GF742" s="95"/>
      <c r="GG742" s="95"/>
      <c r="GH742" s="95"/>
      <c r="GI742" s="95"/>
      <c r="GJ742" s="95"/>
      <c r="GK742" s="95"/>
      <c r="GL742" s="95"/>
      <c r="GM742" s="95"/>
      <c r="GN742" s="95"/>
      <c r="GO742" s="95"/>
      <c r="GP742" s="95"/>
      <c r="GQ742" s="95"/>
      <c r="GR742" s="95"/>
      <c r="GS742" s="95"/>
      <c r="GT742" s="95"/>
      <c r="GU742" s="95"/>
      <c r="GV742" s="95"/>
      <c r="GW742" s="95"/>
      <c r="GX742" s="95"/>
      <c r="GY742" s="95"/>
      <c r="GZ742" s="95"/>
      <c r="HA742" s="95"/>
      <c r="HB742" s="95"/>
      <c r="HC742" s="95"/>
      <c r="HD742" s="95"/>
      <c r="HE742" s="95"/>
      <c r="HF742" s="95"/>
      <c r="HG742" s="95"/>
      <c r="HH742" s="95"/>
      <c r="HI742" s="95"/>
      <c r="HJ742" s="95"/>
      <c r="HK742" s="95"/>
      <c r="HL742" s="95"/>
      <c r="HM742" s="95"/>
      <c r="HN742" s="95"/>
      <c r="HO742" s="95"/>
      <c r="HP742" s="95"/>
      <c r="HQ742" s="95"/>
      <c r="HR742" s="95"/>
      <c r="HS742" s="95"/>
      <c r="HT742" s="95"/>
      <c r="HU742" s="95"/>
      <c r="HV742" s="95"/>
      <c r="HW742" s="95"/>
      <c r="HX742" s="95"/>
      <c r="HY742" s="95"/>
      <c r="HZ742" s="95"/>
    </row>
    <row r="743" spans="1:234" s="95" customFormat="1" ht="10.5" customHeight="1">
      <c r="A743" s="463" t="s">
        <v>60</v>
      </c>
      <c r="B743" s="465">
        <f>B741+1</f>
        <v>38980</v>
      </c>
      <c r="C743" s="293">
        <f>SUM(D743:J744)</f>
        <v>71</v>
      </c>
      <c r="D743" s="284">
        <v>21</v>
      </c>
      <c r="E743" s="80"/>
      <c r="F743" s="80"/>
      <c r="G743" s="80"/>
      <c r="H743" s="80"/>
      <c r="I743" s="80"/>
      <c r="J743" s="81"/>
      <c r="K743" s="28" t="s">
        <v>31</v>
      </c>
      <c r="L743" s="30">
        <v>9</v>
      </c>
      <c r="M743" s="82" t="s">
        <v>100</v>
      </c>
      <c r="N743" s="83">
        <v>12</v>
      </c>
      <c r="O743" s="211" t="s">
        <v>29</v>
      </c>
      <c r="P743" s="221"/>
      <c r="Q743" s="318">
        <f>SUM(R743:R744,T743:T744)+SUM(S743:S744)*1.5+SUM(U743:U744)/3+SUM(V743:V744)*0.6</f>
        <v>4</v>
      </c>
      <c r="R743" s="70"/>
      <c r="S743" s="70"/>
      <c r="T743" s="29">
        <v>4</v>
      </c>
      <c r="U743" s="29"/>
      <c r="V743" s="30"/>
      <c r="W743" s="28">
        <v>124</v>
      </c>
      <c r="X743" s="83"/>
      <c r="Y743" s="140"/>
      <c r="Z743" s="185"/>
      <c r="AA743" s="34"/>
      <c r="AB743" s="32">
        <v>21</v>
      </c>
      <c r="AC743" s="33"/>
      <c r="AD743" s="33"/>
      <c r="AE743" s="33"/>
      <c r="AF743" s="33"/>
      <c r="AG743" s="33"/>
      <c r="AH743" s="33"/>
      <c r="AI743" s="34"/>
      <c r="AJ743" s="30"/>
      <c r="AK743" s="180" t="s">
        <v>99</v>
      </c>
      <c r="AL743" s="185"/>
      <c r="AM743" s="33"/>
      <c r="AN743" s="33"/>
      <c r="AO743" s="34"/>
      <c r="AP743" s="352"/>
      <c r="AQ743" s="491" t="s">
        <v>653</v>
      </c>
      <c r="AR743" s="59"/>
      <c r="AS743" s="59"/>
      <c r="AT743" s="59"/>
      <c r="AU743" s="59"/>
      <c r="AV743" s="59"/>
      <c r="AW743" s="59"/>
      <c r="AX743" s="59"/>
      <c r="AY743" s="59"/>
      <c r="AZ743" s="59"/>
      <c r="BA743" s="59"/>
      <c r="BB743" s="59"/>
      <c r="BC743" s="59"/>
      <c r="BD743" s="59"/>
      <c r="BE743" s="59"/>
      <c r="BF743" s="59"/>
      <c r="BG743" s="59"/>
      <c r="BH743" s="59"/>
      <c r="BI743" s="59"/>
      <c r="BJ743" s="59"/>
      <c r="BK743" s="59"/>
      <c r="BL743" s="59"/>
      <c r="BM743" s="59"/>
      <c r="BN743" s="59"/>
      <c r="BO743" s="59"/>
      <c r="BP743" s="59"/>
      <c r="BQ743" s="59"/>
      <c r="BR743" s="59"/>
      <c r="BS743" s="59"/>
      <c r="BT743" s="59"/>
      <c r="BU743" s="59"/>
      <c r="BV743" s="59"/>
      <c r="BW743" s="59"/>
      <c r="BX743" s="59"/>
      <c r="BY743" s="59"/>
      <c r="BZ743" s="59"/>
      <c r="CA743" s="59"/>
      <c r="CB743" s="59"/>
      <c r="CC743" s="59"/>
      <c r="CD743" s="59"/>
      <c r="CE743" s="59"/>
      <c r="CF743" s="59"/>
      <c r="CG743" s="59"/>
      <c r="CH743" s="59"/>
      <c r="CI743" s="59"/>
      <c r="CJ743" s="59"/>
      <c r="CK743" s="59"/>
      <c r="CL743" s="59"/>
      <c r="CM743" s="59"/>
      <c r="CN743" s="59"/>
      <c r="CO743" s="59"/>
      <c r="CP743" s="59"/>
      <c r="CQ743" s="59"/>
      <c r="CR743" s="59"/>
      <c r="CS743" s="59"/>
      <c r="CT743" s="59"/>
      <c r="CU743" s="59"/>
      <c r="CV743" s="59"/>
      <c r="CW743" s="59"/>
      <c r="CX743" s="59"/>
      <c r="CY743" s="59"/>
      <c r="CZ743" s="59"/>
      <c r="DA743" s="59"/>
      <c r="DB743" s="59"/>
      <c r="DC743" s="59"/>
      <c r="DD743" s="59"/>
      <c r="DE743" s="59"/>
      <c r="DF743" s="59"/>
      <c r="DG743" s="59"/>
      <c r="DH743" s="59"/>
      <c r="DI743" s="59"/>
      <c r="DJ743" s="59"/>
      <c r="DK743" s="59"/>
      <c r="DL743" s="59"/>
      <c r="DM743" s="59"/>
      <c r="DN743" s="59"/>
      <c r="DO743" s="59"/>
      <c r="DP743" s="59"/>
      <c r="DQ743" s="59"/>
      <c r="DR743" s="59"/>
      <c r="DS743" s="59"/>
      <c r="DT743" s="59"/>
      <c r="DU743" s="59"/>
      <c r="DV743" s="59"/>
      <c r="DW743" s="59"/>
      <c r="DX743" s="59"/>
      <c r="DY743" s="59"/>
      <c r="DZ743" s="59"/>
      <c r="EA743" s="59"/>
      <c r="EB743" s="59"/>
      <c r="EC743" s="59"/>
      <c r="ED743" s="59"/>
      <c r="EE743" s="59"/>
      <c r="EF743" s="59"/>
      <c r="EG743" s="59"/>
      <c r="EH743" s="59"/>
      <c r="EI743" s="59"/>
      <c r="EJ743" s="59"/>
      <c r="EK743" s="59"/>
      <c r="EL743" s="59"/>
      <c r="EM743" s="59"/>
      <c r="EN743" s="59"/>
      <c r="EO743" s="59"/>
      <c r="EP743" s="59"/>
      <c r="EQ743" s="59"/>
      <c r="ER743" s="59"/>
      <c r="ES743" s="59"/>
      <c r="ET743" s="59"/>
      <c r="EU743" s="59"/>
      <c r="EV743" s="59"/>
      <c r="EW743" s="59"/>
      <c r="EX743" s="59"/>
      <c r="EY743" s="59"/>
      <c r="EZ743" s="59"/>
      <c r="FA743" s="59"/>
      <c r="FB743" s="59"/>
      <c r="FC743" s="59"/>
      <c r="FD743" s="59"/>
      <c r="FE743" s="59"/>
      <c r="FF743" s="59"/>
      <c r="FG743" s="59"/>
      <c r="FH743" s="59"/>
      <c r="FI743" s="59"/>
      <c r="FJ743" s="59"/>
      <c r="FK743" s="59"/>
      <c r="FL743" s="59"/>
      <c r="FM743" s="59"/>
      <c r="FN743" s="59"/>
      <c r="FO743" s="59"/>
      <c r="FP743" s="59"/>
      <c r="FQ743" s="59"/>
      <c r="FR743" s="59"/>
      <c r="FS743" s="59"/>
      <c r="FT743" s="59"/>
      <c r="FU743" s="59"/>
      <c r="FV743" s="59"/>
      <c r="FW743" s="59"/>
      <c r="FX743" s="59"/>
      <c r="FY743" s="59"/>
      <c r="FZ743" s="59"/>
      <c r="GA743" s="59"/>
      <c r="GB743" s="59"/>
      <c r="GC743" s="59"/>
      <c r="GD743" s="59"/>
      <c r="GE743" s="59"/>
      <c r="GF743" s="59"/>
      <c r="GG743" s="59"/>
      <c r="GH743" s="59"/>
      <c r="GI743" s="59"/>
      <c r="GJ743" s="59"/>
      <c r="GK743" s="59"/>
      <c r="GL743" s="59"/>
      <c r="GM743" s="59"/>
      <c r="GN743" s="59"/>
      <c r="GO743" s="59"/>
      <c r="GP743" s="59"/>
      <c r="GQ743" s="59"/>
      <c r="GR743" s="59"/>
      <c r="GS743" s="59"/>
      <c r="GT743" s="59"/>
      <c r="GU743" s="59"/>
      <c r="GV743" s="59"/>
      <c r="GW743" s="59"/>
      <c r="GX743" s="59"/>
      <c r="GY743" s="59"/>
      <c r="GZ743" s="59"/>
      <c r="HA743" s="59"/>
      <c r="HB743" s="59"/>
      <c r="HC743" s="59"/>
      <c r="HD743" s="59"/>
      <c r="HE743" s="59"/>
      <c r="HF743" s="59"/>
      <c r="HG743" s="59"/>
      <c r="HH743" s="59"/>
      <c r="HI743" s="59"/>
      <c r="HJ743" s="59"/>
      <c r="HK743" s="59"/>
      <c r="HL743" s="59"/>
      <c r="HM743" s="59"/>
      <c r="HN743" s="59"/>
      <c r="HO743" s="59"/>
      <c r="HP743" s="59"/>
      <c r="HQ743" s="59"/>
      <c r="HR743" s="59"/>
      <c r="HS743" s="59"/>
      <c r="HT743" s="59"/>
      <c r="HU743" s="59"/>
      <c r="HV743" s="59"/>
      <c r="HW743" s="59"/>
      <c r="HX743" s="59"/>
      <c r="HY743" s="59"/>
      <c r="HZ743" s="59"/>
    </row>
    <row r="744" spans="1:234" ht="10.5" customHeight="1">
      <c r="A744" s="467"/>
      <c r="B744" s="468"/>
      <c r="C744" s="294"/>
      <c r="D744" s="283">
        <v>43</v>
      </c>
      <c r="E744" s="87">
        <v>6</v>
      </c>
      <c r="F744" s="87">
        <v>1</v>
      </c>
      <c r="G744" s="87"/>
      <c r="H744" s="87"/>
      <c r="I744" s="87"/>
      <c r="J744" s="88"/>
      <c r="K744" s="89" t="s">
        <v>124</v>
      </c>
      <c r="L744" s="90">
        <v>9</v>
      </c>
      <c r="M744" s="91" t="s">
        <v>70</v>
      </c>
      <c r="N744" s="92">
        <v>20</v>
      </c>
      <c r="O744" s="212" t="s">
        <v>655</v>
      </c>
      <c r="P744" s="222"/>
      <c r="Q744" s="319"/>
      <c r="R744" s="93"/>
      <c r="S744" s="93"/>
      <c r="T744" s="94"/>
      <c r="U744" s="94"/>
      <c r="V744" s="90"/>
      <c r="W744" s="89">
        <v>145</v>
      </c>
      <c r="X744" s="92"/>
      <c r="Y744" s="182"/>
      <c r="Z744" s="184"/>
      <c r="AA744" s="306">
        <v>5</v>
      </c>
      <c r="AB744" s="442">
        <v>7</v>
      </c>
      <c r="AC744" s="349">
        <v>43</v>
      </c>
      <c r="AD744" s="349"/>
      <c r="AE744" s="349"/>
      <c r="AF744" s="349"/>
      <c r="AG744" s="349"/>
      <c r="AH744" s="349"/>
      <c r="AI744" s="306"/>
      <c r="AJ744" s="90">
        <v>7</v>
      </c>
      <c r="AK744" s="182"/>
      <c r="AL744" s="184"/>
      <c r="AM744" s="349"/>
      <c r="AN744" s="349"/>
      <c r="AO744" s="306"/>
      <c r="AP744" s="350"/>
      <c r="AQ744" s="490"/>
      <c r="AR744" s="95"/>
      <c r="AS744" s="95"/>
      <c r="AT744" s="95"/>
      <c r="AU744" s="95"/>
      <c r="AV744" s="95"/>
      <c r="AW744" s="95"/>
      <c r="AX744" s="95"/>
      <c r="AY744" s="95"/>
      <c r="AZ744" s="95"/>
      <c r="BA744" s="95"/>
      <c r="BB744" s="95"/>
      <c r="BC744" s="95"/>
      <c r="BD744" s="95"/>
      <c r="BE744" s="95"/>
      <c r="BF744" s="95"/>
      <c r="BG744" s="95"/>
      <c r="BH744" s="95"/>
      <c r="BI744" s="95"/>
      <c r="BJ744" s="95"/>
      <c r="BK744" s="95"/>
      <c r="BL744" s="95"/>
      <c r="BM744" s="95"/>
      <c r="BN744" s="95"/>
      <c r="BO744" s="95"/>
      <c r="BP744" s="95"/>
      <c r="BQ744" s="95"/>
      <c r="BR744" s="95"/>
      <c r="BS744" s="95"/>
      <c r="BT744" s="95"/>
      <c r="BU744" s="95"/>
      <c r="BV744" s="95"/>
      <c r="BW744" s="95"/>
      <c r="BX744" s="95"/>
      <c r="BY744" s="95"/>
      <c r="BZ744" s="95"/>
      <c r="CA744" s="95"/>
      <c r="CB744" s="95"/>
      <c r="CC744" s="95"/>
      <c r="CD744" s="95"/>
      <c r="CE744" s="95"/>
      <c r="CF744" s="95"/>
      <c r="CG744" s="95"/>
      <c r="CH744" s="95"/>
      <c r="CI744" s="95"/>
      <c r="CJ744" s="95"/>
      <c r="CK744" s="95"/>
      <c r="CL744" s="95"/>
      <c r="CM744" s="95"/>
      <c r="CN744" s="95"/>
      <c r="CO744" s="95"/>
      <c r="CP744" s="95"/>
      <c r="CQ744" s="95"/>
      <c r="CR744" s="95"/>
      <c r="CS744" s="95"/>
      <c r="CT744" s="95"/>
      <c r="CU744" s="95"/>
      <c r="CV744" s="95"/>
      <c r="CW744" s="95"/>
      <c r="CX744" s="95"/>
      <c r="CY744" s="95"/>
      <c r="CZ744" s="95"/>
      <c r="DA744" s="95"/>
      <c r="DB744" s="95"/>
      <c r="DC744" s="95"/>
      <c r="DD744" s="95"/>
      <c r="DE744" s="95"/>
      <c r="DF744" s="95"/>
      <c r="DG744" s="95"/>
      <c r="DH744" s="95"/>
      <c r="DI744" s="95"/>
      <c r="DJ744" s="95"/>
      <c r="DK744" s="95"/>
      <c r="DL744" s="95"/>
      <c r="DM744" s="95"/>
      <c r="DN744" s="95"/>
      <c r="DO744" s="95"/>
      <c r="DP744" s="95"/>
      <c r="DQ744" s="95"/>
      <c r="DR744" s="95"/>
      <c r="DS744" s="95"/>
      <c r="DT744" s="95"/>
      <c r="DU744" s="95"/>
      <c r="DV744" s="95"/>
      <c r="DW744" s="95"/>
      <c r="DX744" s="95"/>
      <c r="DY744" s="95"/>
      <c r="DZ744" s="95"/>
      <c r="EA744" s="95"/>
      <c r="EB744" s="95"/>
      <c r="EC744" s="95"/>
      <c r="ED744" s="95"/>
      <c r="EE744" s="95"/>
      <c r="EF744" s="95"/>
      <c r="EG744" s="95"/>
      <c r="EH744" s="95"/>
      <c r="EI744" s="95"/>
      <c r="EJ744" s="95"/>
      <c r="EK744" s="95"/>
      <c r="EL744" s="95"/>
      <c r="EM744" s="95"/>
      <c r="EN744" s="95"/>
      <c r="EO744" s="95"/>
      <c r="EP744" s="95"/>
      <c r="EQ744" s="95"/>
      <c r="ER744" s="95"/>
      <c r="ES744" s="95"/>
      <c r="ET744" s="95"/>
      <c r="EU744" s="95"/>
      <c r="EV744" s="95"/>
      <c r="EW744" s="95"/>
      <c r="EX744" s="95"/>
      <c r="EY744" s="95"/>
      <c r="EZ744" s="95"/>
      <c r="FA744" s="95"/>
      <c r="FB744" s="95"/>
      <c r="FC744" s="95"/>
      <c r="FD744" s="95"/>
      <c r="FE744" s="95"/>
      <c r="FF744" s="95"/>
      <c r="FG744" s="95"/>
      <c r="FH744" s="95"/>
      <c r="FI744" s="95"/>
      <c r="FJ744" s="95"/>
      <c r="FK744" s="95"/>
      <c r="FL744" s="95"/>
      <c r="FM744" s="95"/>
      <c r="FN744" s="95"/>
      <c r="FO744" s="95"/>
      <c r="FP744" s="95"/>
      <c r="FQ744" s="95"/>
      <c r="FR744" s="95"/>
      <c r="FS744" s="95"/>
      <c r="FT744" s="95"/>
      <c r="FU744" s="95"/>
      <c r="FV744" s="95"/>
      <c r="FW744" s="95"/>
      <c r="FX744" s="95"/>
      <c r="FY744" s="95"/>
      <c r="FZ744" s="95"/>
      <c r="GA744" s="95"/>
      <c r="GB744" s="95"/>
      <c r="GC744" s="95"/>
      <c r="GD744" s="95"/>
      <c r="GE744" s="95"/>
      <c r="GF744" s="95"/>
      <c r="GG744" s="95"/>
      <c r="GH744" s="95"/>
      <c r="GI744" s="95"/>
      <c r="GJ744" s="95"/>
      <c r="GK744" s="95"/>
      <c r="GL744" s="95"/>
      <c r="GM744" s="95"/>
      <c r="GN744" s="95"/>
      <c r="GO744" s="95"/>
      <c r="GP744" s="95"/>
      <c r="GQ744" s="95"/>
      <c r="GR744" s="95"/>
      <c r="GS744" s="95"/>
      <c r="GT744" s="95"/>
      <c r="GU744" s="95"/>
      <c r="GV744" s="95"/>
      <c r="GW744" s="95"/>
      <c r="GX744" s="95"/>
      <c r="GY744" s="95"/>
      <c r="GZ744" s="95"/>
      <c r="HA744" s="95"/>
      <c r="HB744" s="95"/>
      <c r="HC744" s="95"/>
      <c r="HD744" s="95"/>
      <c r="HE744" s="95"/>
      <c r="HF744" s="95"/>
      <c r="HG744" s="95"/>
      <c r="HH744" s="95"/>
      <c r="HI744" s="95"/>
      <c r="HJ744" s="95"/>
      <c r="HK744" s="95"/>
      <c r="HL744" s="95"/>
      <c r="HM744" s="95"/>
      <c r="HN744" s="95"/>
      <c r="HO744" s="95"/>
      <c r="HP744" s="95"/>
      <c r="HQ744" s="95"/>
      <c r="HR744" s="95"/>
      <c r="HS744" s="95"/>
      <c r="HT744" s="95"/>
      <c r="HU744" s="95"/>
      <c r="HV744" s="95"/>
      <c r="HW744" s="95"/>
      <c r="HX744" s="95"/>
      <c r="HY744" s="95"/>
      <c r="HZ744" s="95"/>
    </row>
    <row r="745" spans="1:234" s="95" customFormat="1" ht="10.5" customHeight="1">
      <c r="A745" s="463" t="s">
        <v>61</v>
      </c>
      <c r="B745" s="465">
        <f>B743+1</f>
        <v>38981</v>
      </c>
      <c r="C745" s="293">
        <f>SUM(D745:J746)</f>
        <v>40</v>
      </c>
      <c r="D745" s="285"/>
      <c r="E745" s="96"/>
      <c r="F745" s="80"/>
      <c r="G745" s="80"/>
      <c r="H745" s="80"/>
      <c r="I745" s="96"/>
      <c r="J745" s="81"/>
      <c r="K745" s="28"/>
      <c r="L745" s="99"/>
      <c r="M745" s="82"/>
      <c r="N745" s="83"/>
      <c r="O745" s="213"/>
      <c r="P745" s="221"/>
      <c r="Q745" s="318">
        <f>SUM(R745:R746,T745:T746)+SUM(S745:S746)*1.5+SUM(U745:U746)/3+SUM(V745:V746)*0.6</f>
        <v>6</v>
      </c>
      <c r="R745" s="70"/>
      <c r="S745" s="70"/>
      <c r="T745" s="29"/>
      <c r="U745" s="29"/>
      <c r="V745" s="30"/>
      <c r="W745" s="28"/>
      <c r="X745" s="83"/>
      <c r="Y745" s="140"/>
      <c r="Z745" s="185"/>
      <c r="AA745" s="34"/>
      <c r="AB745" s="32"/>
      <c r="AC745" s="33"/>
      <c r="AD745" s="33"/>
      <c r="AE745" s="33"/>
      <c r="AF745" s="33"/>
      <c r="AG745" s="33"/>
      <c r="AH745" s="33"/>
      <c r="AI745" s="34"/>
      <c r="AJ745" s="30"/>
      <c r="AK745" s="180" t="s">
        <v>99</v>
      </c>
      <c r="AL745" s="185"/>
      <c r="AM745" s="33"/>
      <c r="AN745" s="33"/>
      <c r="AO745" s="34"/>
      <c r="AP745" s="352"/>
      <c r="AQ745" s="491" t="s">
        <v>657</v>
      </c>
      <c r="AR745" s="59"/>
      <c r="AS745" s="59"/>
      <c r="AT745" s="59"/>
      <c r="AU745" s="59"/>
      <c r="AV745" s="59"/>
      <c r="AW745" s="59"/>
      <c r="AX745" s="59"/>
      <c r="AY745" s="59"/>
      <c r="AZ745" s="59"/>
      <c r="BA745" s="59"/>
      <c r="BB745" s="59"/>
      <c r="BC745" s="59"/>
      <c r="BD745" s="59"/>
      <c r="BE745" s="59"/>
      <c r="BF745" s="59"/>
      <c r="BG745" s="59"/>
      <c r="BH745" s="59"/>
      <c r="BI745" s="59"/>
      <c r="BJ745" s="59"/>
      <c r="BK745" s="59"/>
      <c r="BL745" s="59"/>
      <c r="BM745" s="59"/>
      <c r="BN745" s="59"/>
      <c r="BO745" s="59"/>
      <c r="BP745" s="59"/>
      <c r="BQ745" s="59"/>
      <c r="BR745" s="59"/>
      <c r="BS745" s="59"/>
      <c r="BT745" s="59"/>
      <c r="BU745" s="59"/>
      <c r="BV745" s="59"/>
      <c r="BW745" s="59"/>
      <c r="BX745" s="59"/>
      <c r="BY745" s="59"/>
      <c r="BZ745" s="59"/>
      <c r="CA745" s="59"/>
      <c r="CB745" s="59"/>
      <c r="CC745" s="59"/>
      <c r="CD745" s="59"/>
      <c r="CE745" s="59"/>
      <c r="CF745" s="59"/>
      <c r="CG745" s="59"/>
      <c r="CH745" s="59"/>
      <c r="CI745" s="59"/>
      <c r="CJ745" s="59"/>
      <c r="CK745" s="59"/>
      <c r="CL745" s="59"/>
      <c r="CM745" s="59"/>
      <c r="CN745" s="59"/>
      <c r="CO745" s="59"/>
      <c r="CP745" s="59"/>
      <c r="CQ745" s="59"/>
      <c r="CR745" s="59"/>
      <c r="CS745" s="59"/>
      <c r="CT745" s="59"/>
      <c r="CU745" s="59"/>
      <c r="CV745" s="59"/>
      <c r="CW745" s="59"/>
      <c r="CX745" s="59"/>
      <c r="CY745" s="59"/>
      <c r="CZ745" s="59"/>
      <c r="DA745" s="59"/>
      <c r="DB745" s="59"/>
      <c r="DC745" s="59"/>
      <c r="DD745" s="59"/>
      <c r="DE745" s="59"/>
      <c r="DF745" s="59"/>
      <c r="DG745" s="59"/>
      <c r="DH745" s="59"/>
      <c r="DI745" s="59"/>
      <c r="DJ745" s="59"/>
      <c r="DK745" s="59"/>
      <c r="DL745" s="59"/>
      <c r="DM745" s="59"/>
      <c r="DN745" s="59"/>
      <c r="DO745" s="59"/>
      <c r="DP745" s="59"/>
      <c r="DQ745" s="59"/>
      <c r="DR745" s="59"/>
      <c r="DS745" s="59"/>
      <c r="DT745" s="59"/>
      <c r="DU745" s="59"/>
      <c r="DV745" s="59"/>
      <c r="DW745" s="59"/>
      <c r="DX745" s="59"/>
      <c r="DY745" s="59"/>
      <c r="DZ745" s="59"/>
      <c r="EA745" s="59"/>
      <c r="EB745" s="59"/>
      <c r="EC745" s="59"/>
      <c r="ED745" s="59"/>
      <c r="EE745" s="59"/>
      <c r="EF745" s="59"/>
      <c r="EG745" s="59"/>
      <c r="EH745" s="59"/>
      <c r="EI745" s="59"/>
      <c r="EJ745" s="59"/>
      <c r="EK745" s="59"/>
      <c r="EL745" s="59"/>
      <c r="EM745" s="59"/>
      <c r="EN745" s="59"/>
      <c r="EO745" s="59"/>
      <c r="EP745" s="59"/>
      <c r="EQ745" s="59"/>
      <c r="ER745" s="59"/>
      <c r="ES745" s="59"/>
      <c r="ET745" s="59"/>
      <c r="EU745" s="59"/>
      <c r="EV745" s="59"/>
      <c r="EW745" s="59"/>
      <c r="EX745" s="59"/>
      <c r="EY745" s="59"/>
      <c r="EZ745" s="59"/>
      <c r="FA745" s="59"/>
      <c r="FB745" s="59"/>
      <c r="FC745" s="59"/>
      <c r="FD745" s="59"/>
      <c r="FE745" s="59"/>
      <c r="FF745" s="59"/>
      <c r="FG745" s="59"/>
      <c r="FH745" s="59"/>
      <c r="FI745" s="59"/>
      <c r="FJ745" s="59"/>
      <c r="FK745" s="59"/>
      <c r="FL745" s="59"/>
      <c r="FM745" s="59"/>
      <c r="FN745" s="59"/>
      <c r="FO745" s="59"/>
      <c r="FP745" s="59"/>
      <c r="FQ745" s="59"/>
      <c r="FR745" s="59"/>
      <c r="FS745" s="59"/>
      <c r="FT745" s="59"/>
      <c r="FU745" s="59"/>
      <c r="FV745" s="59"/>
      <c r="FW745" s="59"/>
      <c r="FX745" s="59"/>
      <c r="FY745" s="59"/>
      <c r="FZ745" s="59"/>
      <c r="GA745" s="59"/>
      <c r="GB745" s="59"/>
      <c r="GC745" s="59"/>
      <c r="GD745" s="59"/>
      <c r="GE745" s="59"/>
      <c r="GF745" s="59"/>
      <c r="GG745" s="59"/>
      <c r="GH745" s="59"/>
      <c r="GI745" s="59"/>
      <c r="GJ745" s="59"/>
      <c r="GK745" s="59"/>
      <c r="GL745" s="59"/>
      <c r="GM745" s="59"/>
      <c r="GN745" s="59"/>
      <c r="GO745" s="59"/>
      <c r="GP745" s="59"/>
      <c r="GQ745" s="59"/>
      <c r="GR745" s="59"/>
      <c r="GS745" s="59"/>
      <c r="GT745" s="59"/>
      <c r="GU745" s="59"/>
      <c r="GV745" s="59"/>
      <c r="GW745" s="59"/>
      <c r="GX745" s="59"/>
      <c r="GY745" s="59"/>
      <c r="GZ745" s="59"/>
      <c r="HA745" s="59"/>
      <c r="HB745" s="59"/>
      <c r="HC745" s="59"/>
      <c r="HD745" s="59"/>
      <c r="HE745" s="59"/>
      <c r="HF745" s="59"/>
      <c r="HG745" s="59"/>
      <c r="HH745" s="59"/>
      <c r="HI745" s="59"/>
      <c r="HJ745" s="59"/>
      <c r="HK745" s="59"/>
      <c r="HL745" s="59"/>
      <c r="HM745" s="59"/>
      <c r="HN745" s="59"/>
      <c r="HO745" s="59"/>
      <c r="HP745" s="59"/>
      <c r="HQ745" s="59"/>
      <c r="HR745" s="59"/>
      <c r="HS745" s="59"/>
      <c r="HT745" s="59"/>
      <c r="HU745" s="59"/>
      <c r="HV745" s="59"/>
      <c r="HW745" s="59"/>
      <c r="HX745" s="59"/>
      <c r="HY745" s="59"/>
      <c r="HZ745" s="59"/>
    </row>
    <row r="746" spans="1:234" ht="10.5" customHeight="1">
      <c r="A746" s="467"/>
      <c r="B746" s="468"/>
      <c r="C746" s="294"/>
      <c r="D746" s="286">
        <v>25</v>
      </c>
      <c r="E746" s="97"/>
      <c r="F746" s="87"/>
      <c r="G746" s="87"/>
      <c r="H746" s="87">
        <v>7</v>
      </c>
      <c r="I746" s="97">
        <v>8</v>
      </c>
      <c r="J746" s="88"/>
      <c r="K746" s="89" t="s">
        <v>98</v>
      </c>
      <c r="L746" s="101">
        <v>9</v>
      </c>
      <c r="M746" s="91" t="s">
        <v>97</v>
      </c>
      <c r="N746" s="92">
        <v>17</v>
      </c>
      <c r="O746" s="212" t="s">
        <v>656</v>
      </c>
      <c r="P746" s="222"/>
      <c r="Q746" s="319"/>
      <c r="R746" s="93"/>
      <c r="S746" s="93"/>
      <c r="T746" s="94">
        <v>6</v>
      </c>
      <c r="U746" s="94"/>
      <c r="V746" s="90"/>
      <c r="W746" s="89"/>
      <c r="X746" s="92"/>
      <c r="Y746" s="182"/>
      <c r="Z746" s="184"/>
      <c r="AA746" s="306"/>
      <c r="AB746" s="442">
        <v>40</v>
      </c>
      <c r="AC746" s="349"/>
      <c r="AD746" s="349"/>
      <c r="AE746" s="349"/>
      <c r="AF746" s="349"/>
      <c r="AG746" s="349"/>
      <c r="AH746" s="349"/>
      <c r="AI746" s="306"/>
      <c r="AJ746" s="90">
        <v>8</v>
      </c>
      <c r="AK746" s="182"/>
      <c r="AL746" s="184"/>
      <c r="AM746" s="349"/>
      <c r="AN746" s="349"/>
      <c r="AO746" s="306"/>
      <c r="AP746" s="350"/>
      <c r="AQ746" s="490"/>
      <c r="AR746" s="95"/>
      <c r="AS746" s="95"/>
      <c r="AT746" s="95"/>
      <c r="AU746" s="95"/>
      <c r="AV746" s="95"/>
      <c r="AW746" s="95"/>
      <c r="AX746" s="95"/>
      <c r="AY746" s="95"/>
      <c r="AZ746" s="95"/>
      <c r="BA746" s="95"/>
      <c r="BB746" s="95"/>
      <c r="BC746" s="95"/>
      <c r="BD746" s="95"/>
      <c r="BE746" s="95"/>
      <c r="BF746" s="95"/>
      <c r="BG746" s="95"/>
      <c r="BH746" s="95"/>
      <c r="BI746" s="95"/>
      <c r="BJ746" s="95"/>
      <c r="BK746" s="95"/>
      <c r="BL746" s="95"/>
      <c r="BM746" s="95"/>
      <c r="BN746" s="95"/>
      <c r="BO746" s="95"/>
      <c r="BP746" s="95"/>
      <c r="BQ746" s="95"/>
      <c r="BR746" s="95"/>
      <c r="BS746" s="95"/>
      <c r="BT746" s="95"/>
      <c r="BU746" s="95"/>
      <c r="BV746" s="95"/>
      <c r="BW746" s="95"/>
      <c r="BX746" s="95"/>
      <c r="BY746" s="95"/>
      <c r="BZ746" s="95"/>
      <c r="CA746" s="95"/>
      <c r="CB746" s="95"/>
      <c r="CC746" s="95"/>
      <c r="CD746" s="95"/>
      <c r="CE746" s="95"/>
      <c r="CF746" s="95"/>
      <c r="CG746" s="95"/>
      <c r="CH746" s="95"/>
      <c r="CI746" s="95"/>
      <c r="CJ746" s="95"/>
      <c r="CK746" s="95"/>
      <c r="CL746" s="95"/>
      <c r="CM746" s="95"/>
      <c r="CN746" s="95"/>
      <c r="CO746" s="95"/>
      <c r="CP746" s="95"/>
      <c r="CQ746" s="95"/>
      <c r="CR746" s="95"/>
      <c r="CS746" s="95"/>
      <c r="CT746" s="95"/>
      <c r="CU746" s="95"/>
      <c r="CV746" s="95"/>
      <c r="CW746" s="95"/>
      <c r="CX746" s="95"/>
      <c r="CY746" s="95"/>
      <c r="CZ746" s="95"/>
      <c r="DA746" s="95"/>
      <c r="DB746" s="95"/>
      <c r="DC746" s="95"/>
      <c r="DD746" s="95"/>
      <c r="DE746" s="95"/>
      <c r="DF746" s="95"/>
      <c r="DG746" s="95"/>
      <c r="DH746" s="95"/>
      <c r="DI746" s="95"/>
      <c r="DJ746" s="95"/>
      <c r="DK746" s="95"/>
      <c r="DL746" s="95"/>
      <c r="DM746" s="95"/>
      <c r="DN746" s="95"/>
      <c r="DO746" s="95"/>
      <c r="DP746" s="95"/>
      <c r="DQ746" s="95"/>
      <c r="DR746" s="95"/>
      <c r="DS746" s="95"/>
      <c r="DT746" s="95"/>
      <c r="DU746" s="95"/>
      <c r="DV746" s="95"/>
      <c r="DW746" s="95"/>
      <c r="DX746" s="95"/>
      <c r="DY746" s="95"/>
      <c r="DZ746" s="95"/>
      <c r="EA746" s="95"/>
      <c r="EB746" s="95"/>
      <c r="EC746" s="95"/>
      <c r="ED746" s="95"/>
      <c r="EE746" s="95"/>
      <c r="EF746" s="95"/>
      <c r="EG746" s="95"/>
      <c r="EH746" s="95"/>
      <c r="EI746" s="95"/>
      <c r="EJ746" s="95"/>
      <c r="EK746" s="95"/>
      <c r="EL746" s="95"/>
      <c r="EM746" s="95"/>
      <c r="EN746" s="95"/>
      <c r="EO746" s="95"/>
      <c r="EP746" s="95"/>
      <c r="EQ746" s="95"/>
      <c r="ER746" s="95"/>
      <c r="ES746" s="95"/>
      <c r="ET746" s="95"/>
      <c r="EU746" s="95"/>
      <c r="EV746" s="95"/>
      <c r="EW746" s="95"/>
      <c r="EX746" s="95"/>
      <c r="EY746" s="95"/>
      <c r="EZ746" s="95"/>
      <c r="FA746" s="95"/>
      <c r="FB746" s="95"/>
      <c r="FC746" s="95"/>
      <c r="FD746" s="95"/>
      <c r="FE746" s="95"/>
      <c r="FF746" s="95"/>
      <c r="FG746" s="95"/>
      <c r="FH746" s="95"/>
      <c r="FI746" s="95"/>
      <c r="FJ746" s="95"/>
      <c r="FK746" s="95"/>
      <c r="FL746" s="95"/>
      <c r="FM746" s="95"/>
      <c r="FN746" s="95"/>
      <c r="FO746" s="95"/>
      <c r="FP746" s="95"/>
      <c r="FQ746" s="95"/>
      <c r="FR746" s="95"/>
      <c r="FS746" s="95"/>
      <c r="FT746" s="95"/>
      <c r="FU746" s="95"/>
      <c r="FV746" s="95"/>
      <c r="FW746" s="95"/>
      <c r="FX746" s="95"/>
      <c r="FY746" s="95"/>
      <c r="FZ746" s="95"/>
      <c r="GA746" s="95"/>
      <c r="GB746" s="95"/>
      <c r="GC746" s="95"/>
      <c r="GD746" s="95"/>
      <c r="GE746" s="95"/>
      <c r="GF746" s="95"/>
      <c r="GG746" s="95"/>
      <c r="GH746" s="95"/>
      <c r="GI746" s="95"/>
      <c r="GJ746" s="95"/>
      <c r="GK746" s="95"/>
      <c r="GL746" s="95"/>
      <c r="GM746" s="95"/>
      <c r="GN746" s="95"/>
      <c r="GO746" s="95"/>
      <c r="GP746" s="95"/>
      <c r="GQ746" s="95"/>
      <c r="GR746" s="95"/>
      <c r="GS746" s="95"/>
      <c r="GT746" s="95"/>
      <c r="GU746" s="95"/>
      <c r="GV746" s="95"/>
      <c r="GW746" s="95"/>
      <c r="GX746" s="95"/>
      <c r="GY746" s="95"/>
      <c r="GZ746" s="95"/>
      <c r="HA746" s="95"/>
      <c r="HB746" s="95"/>
      <c r="HC746" s="95"/>
      <c r="HD746" s="95"/>
      <c r="HE746" s="95"/>
      <c r="HF746" s="95"/>
      <c r="HG746" s="95"/>
      <c r="HH746" s="95"/>
      <c r="HI746" s="95"/>
      <c r="HJ746" s="95"/>
      <c r="HK746" s="95"/>
      <c r="HL746" s="95"/>
      <c r="HM746" s="95"/>
      <c r="HN746" s="95"/>
      <c r="HO746" s="95"/>
      <c r="HP746" s="95"/>
      <c r="HQ746" s="95"/>
      <c r="HR746" s="95"/>
      <c r="HS746" s="95"/>
      <c r="HT746" s="95"/>
      <c r="HU746" s="95"/>
      <c r="HV746" s="95"/>
      <c r="HW746" s="95"/>
      <c r="HX746" s="95"/>
      <c r="HY746" s="95"/>
      <c r="HZ746" s="95"/>
    </row>
    <row r="747" spans="1:234" s="95" customFormat="1" ht="10.5" customHeight="1">
      <c r="A747" s="463" t="s">
        <v>62</v>
      </c>
      <c r="B747" s="465">
        <f>B745+1</f>
        <v>38982</v>
      </c>
      <c r="C747" s="293">
        <f>SUM(D747:J748)</f>
        <v>52</v>
      </c>
      <c r="D747" s="285"/>
      <c r="E747" s="96"/>
      <c r="F747" s="80"/>
      <c r="G747" s="80"/>
      <c r="H747" s="80"/>
      <c r="I747" s="80"/>
      <c r="J747" s="98"/>
      <c r="K747" s="28"/>
      <c r="L747" s="30"/>
      <c r="M747" s="82"/>
      <c r="N747" s="83"/>
      <c r="O747" s="211"/>
      <c r="P747" s="221"/>
      <c r="Q747" s="318">
        <f>SUM(R747:R748,T747:T748)+SUM(S747:S748)*1.5+SUM(U747:U748)/3+SUM(V747:V748)*0.6</f>
        <v>11</v>
      </c>
      <c r="R747" s="70"/>
      <c r="S747" s="70"/>
      <c r="T747" s="29"/>
      <c r="U747" s="29"/>
      <c r="V747" s="30"/>
      <c r="W747" s="28"/>
      <c r="X747" s="83"/>
      <c r="Y747" s="180"/>
      <c r="Z747" s="307"/>
      <c r="AA747" s="54"/>
      <c r="AB747" s="38"/>
      <c r="AC747" s="37"/>
      <c r="AD747" s="37"/>
      <c r="AE747" s="37"/>
      <c r="AF747" s="37"/>
      <c r="AG747" s="37"/>
      <c r="AH747" s="37"/>
      <c r="AI747" s="54"/>
      <c r="AJ747" s="30"/>
      <c r="AK747" s="140">
        <v>51</v>
      </c>
      <c r="AL747" s="185">
        <v>69</v>
      </c>
      <c r="AM747" s="33">
        <v>63</v>
      </c>
      <c r="AN747" s="33">
        <v>63</v>
      </c>
      <c r="AO747" s="34">
        <f>AN747-AK747</f>
        <v>12</v>
      </c>
      <c r="AP747" s="352"/>
      <c r="AQ747" s="491" t="s">
        <v>654</v>
      </c>
      <c r="AR747" s="59"/>
      <c r="AS747" s="59"/>
      <c r="AT747" s="59"/>
      <c r="AU747" s="59"/>
      <c r="AV747" s="59"/>
      <c r="AW747" s="59"/>
      <c r="AX747" s="59"/>
      <c r="AY747" s="59"/>
      <c r="AZ747" s="59"/>
      <c r="BA747" s="59"/>
      <c r="BB747" s="59"/>
      <c r="BC747" s="59"/>
      <c r="BD747" s="59"/>
      <c r="BE747" s="59"/>
      <c r="BF747" s="59"/>
      <c r="BG747" s="59"/>
      <c r="BH747" s="59"/>
      <c r="BI747" s="59"/>
      <c r="BJ747" s="59"/>
      <c r="BK747" s="59"/>
      <c r="BL747" s="59"/>
      <c r="BM747" s="59"/>
      <c r="BN747" s="59"/>
      <c r="BO747" s="59"/>
      <c r="BP747" s="59"/>
      <c r="BQ747" s="59"/>
      <c r="BR747" s="59"/>
      <c r="BS747" s="59"/>
      <c r="BT747" s="59"/>
      <c r="BU747" s="59"/>
      <c r="BV747" s="59"/>
      <c r="BW747" s="59"/>
      <c r="BX747" s="59"/>
      <c r="BY747" s="59"/>
      <c r="BZ747" s="59"/>
      <c r="CA747" s="59"/>
      <c r="CB747" s="59"/>
      <c r="CC747" s="59"/>
      <c r="CD747" s="59"/>
      <c r="CE747" s="59"/>
      <c r="CF747" s="59"/>
      <c r="CG747" s="59"/>
      <c r="CH747" s="59"/>
      <c r="CI747" s="59"/>
      <c r="CJ747" s="59"/>
      <c r="CK747" s="59"/>
      <c r="CL747" s="59"/>
      <c r="CM747" s="59"/>
      <c r="CN747" s="59"/>
      <c r="CO747" s="59"/>
      <c r="CP747" s="59"/>
      <c r="CQ747" s="59"/>
      <c r="CR747" s="59"/>
      <c r="CS747" s="59"/>
      <c r="CT747" s="59"/>
      <c r="CU747" s="59"/>
      <c r="CV747" s="59"/>
      <c r="CW747" s="59"/>
      <c r="CX747" s="59"/>
      <c r="CY747" s="59"/>
      <c r="CZ747" s="59"/>
      <c r="DA747" s="59"/>
      <c r="DB747" s="59"/>
      <c r="DC747" s="59"/>
      <c r="DD747" s="59"/>
      <c r="DE747" s="59"/>
      <c r="DF747" s="59"/>
      <c r="DG747" s="59"/>
      <c r="DH747" s="59"/>
      <c r="DI747" s="59"/>
      <c r="DJ747" s="59"/>
      <c r="DK747" s="59"/>
      <c r="DL747" s="59"/>
      <c r="DM747" s="59"/>
      <c r="DN747" s="59"/>
      <c r="DO747" s="59"/>
      <c r="DP747" s="59"/>
      <c r="DQ747" s="59"/>
      <c r="DR747" s="59"/>
      <c r="DS747" s="59"/>
      <c r="DT747" s="59"/>
      <c r="DU747" s="59"/>
      <c r="DV747" s="59"/>
      <c r="DW747" s="59"/>
      <c r="DX747" s="59"/>
      <c r="DY747" s="59"/>
      <c r="DZ747" s="59"/>
      <c r="EA747" s="59"/>
      <c r="EB747" s="59"/>
      <c r="EC747" s="59"/>
      <c r="ED747" s="59"/>
      <c r="EE747" s="59"/>
      <c r="EF747" s="59"/>
      <c r="EG747" s="59"/>
      <c r="EH747" s="59"/>
      <c r="EI747" s="59"/>
      <c r="EJ747" s="59"/>
      <c r="EK747" s="59"/>
      <c r="EL747" s="59"/>
      <c r="EM747" s="59"/>
      <c r="EN747" s="59"/>
      <c r="EO747" s="59"/>
      <c r="EP747" s="59"/>
      <c r="EQ747" s="59"/>
      <c r="ER747" s="59"/>
      <c r="ES747" s="59"/>
      <c r="ET747" s="59"/>
      <c r="EU747" s="59"/>
      <c r="EV747" s="59"/>
      <c r="EW747" s="59"/>
      <c r="EX747" s="59"/>
      <c r="EY747" s="59"/>
      <c r="EZ747" s="59"/>
      <c r="FA747" s="59"/>
      <c r="FB747" s="59"/>
      <c r="FC747" s="59"/>
      <c r="FD747" s="59"/>
      <c r="FE747" s="59"/>
      <c r="FF747" s="59"/>
      <c r="FG747" s="59"/>
      <c r="FH747" s="59"/>
      <c r="FI747" s="59"/>
      <c r="FJ747" s="59"/>
      <c r="FK747" s="59"/>
      <c r="FL747" s="59"/>
      <c r="FM747" s="59"/>
      <c r="FN747" s="59"/>
      <c r="FO747" s="59"/>
      <c r="FP747" s="59"/>
      <c r="FQ747" s="59"/>
      <c r="FR747" s="59"/>
      <c r="FS747" s="59"/>
      <c r="FT747" s="59"/>
      <c r="FU747" s="59"/>
      <c r="FV747" s="59"/>
      <c r="FW747" s="59"/>
      <c r="FX747" s="59"/>
      <c r="FY747" s="59"/>
      <c r="FZ747" s="59"/>
      <c r="GA747" s="59"/>
      <c r="GB747" s="59"/>
      <c r="GC747" s="59"/>
      <c r="GD747" s="59"/>
      <c r="GE747" s="59"/>
      <c r="GF747" s="59"/>
      <c r="GG747" s="59"/>
      <c r="GH747" s="59"/>
      <c r="GI747" s="59"/>
      <c r="GJ747" s="59"/>
      <c r="GK747" s="59"/>
      <c r="GL747" s="59"/>
      <c r="GM747" s="59"/>
      <c r="GN747" s="59"/>
      <c r="GO747" s="59"/>
      <c r="GP747" s="59"/>
      <c r="GQ747" s="59"/>
      <c r="GR747" s="59"/>
      <c r="GS747" s="59"/>
      <c r="GT747" s="59"/>
      <c r="GU747" s="59"/>
      <c r="GV747" s="59"/>
      <c r="GW747" s="59"/>
      <c r="GX747" s="59"/>
      <c r="GY747" s="59"/>
      <c r="GZ747" s="59"/>
      <c r="HA747" s="59"/>
      <c r="HB747" s="59"/>
      <c r="HC747" s="59"/>
      <c r="HD747" s="59"/>
      <c r="HE747" s="59"/>
      <c r="HF747" s="59"/>
      <c r="HG747" s="59"/>
      <c r="HH747" s="59"/>
      <c r="HI747" s="59"/>
      <c r="HJ747" s="59"/>
      <c r="HK747" s="59"/>
      <c r="HL747" s="59"/>
      <c r="HM747" s="59"/>
      <c r="HN747" s="59"/>
      <c r="HO747" s="59"/>
      <c r="HP747" s="59"/>
      <c r="HQ747" s="59"/>
      <c r="HR747" s="59"/>
      <c r="HS747" s="59"/>
      <c r="HT747" s="59"/>
      <c r="HU747" s="59"/>
      <c r="HV747" s="59"/>
      <c r="HW747" s="59"/>
      <c r="HX747" s="59"/>
      <c r="HY747" s="59"/>
      <c r="HZ747" s="59"/>
    </row>
    <row r="748" spans="1:234" ht="10.5" customHeight="1">
      <c r="A748" s="467"/>
      <c r="B748" s="468"/>
      <c r="C748" s="294"/>
      <c r="D748" s="286">
        <v>43</v>
      </c>
      <c r="E748" s="97"/>
      <c r="F748" s="87"/>
      <c r="G748" s="87">
        <v>9</v>
      </c>
      <c r="H748" s="87"/>
      <c r="I748" s="87"/>
      <c r="J748" s="100"/>
      <c r="K748" s="89" t="s">
        <v>658</v>
      </c>
      <c r="L748" s="90">
        <v>9</v>
      </c>
      <c r="M748" s="91" t="s">
        <v>97</v>
      </c>
      <c r="N748" s="92">
        <v>17</v>
      </c>
      <c r="O748" s="212" t="s">
        <v>659</v>
      </c>
      <c r="P748" s="222"/>
      <c r="Q748" s="319"/>
      <c r="R748" s="93"/>
      <c r="S748" s="93"/>
      <c r="T748" s="94">
        <v>11</v>
      </c>
      <c r="U748" s="94"/>
      <c r="V748" s="90"/>
      <c r="W748" s="89"/>
      <c r="X748" s="92">
        <v>186</v>
      </c>
      <c r="Y748" s="182"/>
      <c r="Z748" s="184"/>
      <c r="AA748" s="309"/>
      <c r="AB748" s="443">
        <v>52</v>
      </c>
      <c r="AC748" s="444"/>
      <c r="AD748" s="444"/>
      <c r="AE748" s="444"/>
      <c r="AF748" s="444"/>
      <c r="AG748" s="444"/>
      <c r="AH748" s="444"/>
      <c r="AI748" s="309"/>
      <c r="AJ748" s="90">
        <v>7</v>
      </c>
      <c r="AK748" s="182"/>
      <c r="AL748" s="184"/>
      <c r="AM748" s="349"/>
      <c r="AN748" s="349"/>
      <c r="AO748" s="306"/>
      <c r="AP748" s="350"/>
      <c r="AQ748" s="490"/>
      <c r="AR748" s="95"/>
      <c r="AS748" s="95"/>
      <c r="AT748" s="95"/>
      <c r="AU748" s="95"/>
      <c r="AV748" s="95"/>
      <c r="AW748" s="95"/>
      <c r="AX748" s="95"/>
      <c r="AY748" s="95"/>
      <c r="AZ748" s="95"/>
      <c r="BA748" s="95"/>
      <c r="BB748" s="95"/>
      <c r="BC748" s="95"/>
      <c r="BD748" s="95"/>
      <c r="BE748" s="95"/>
      <c r="BF748" s="95"/>
      <c r="BG748" s="95"/>
      <c r="BH748" s="95"/>
      <c r="BI748" s="95"/>
      <c r="BJ748" s="95"/>
      <c r="BK748" s="95"/>
      <c r="BL748" s="95"/>
      <c r="BM748" s="95"/>
      <c r="BN748" s="95"/>
      <c r="BO748" s="95"/>
      <c r="BP748" s="95"/>
      <c r="BQ748" s="95"/>
      <c r="BR748" s="95"/>
      <c r="BS748" s="95"/>
      <c r="BT748" s="95"/>
      <c r="BU748" s="95"/>
      <c r="BV748" s="95"/>
      <c r="BW748" s="95"/>
      <c r="BX748" s="95"/>
      <c r="BY748" s="95"/>
      <c r="BZ748" s="95"/>
      <c r="CA748" s="95"/>
      <c r="CB748" s="95"/>
      <c r="CC748" s="95"/>
      <c r="CD748" s="95"/>
      <c r="CE748" s="95"/>
      <c r="CF748" s="95"/>
      <c r="CG748" s="95"/>
      <c r="CH748" s="95"/>
      <c r="CI748" s="95"/>
      <c r="CJ748" s="95"/>
      <c r="CK748" s="95"/>
      <c r="CL748" s="95"/>
      <c r="CM748" s="95"/>
      <c r="CN748" s="95"/>
      <c r="CO748" s="95"/>
      <c r="CP748" s="95"/>
      <c r="CQ748" s="95"/>
      <c r="CR748" s="95"/>
      <c r="CS748" s="95"/>
      <c r="CT748" s="95"/>
      <c r="CU748" s="95"/>
      <c r="CV748" s="95"/>
      <c r="CW748" s="95"/>
      <c r="CX748" s="95"/>
      <c r="CY748" s="95"/>
      <c r="CZ748" s="95"/>
      <c r="DA748" s="95"/>
      <c r="DB748" s="95"/>
      <c r="DC748" s="95"/>
      <c r="DD748" s="95"/>
      <c r="DE748" s="95"/>
      <c r="DF748" s="95"/>
      <c r="DG748" s="95"/>
      <c r="DH748" s="95"/>
      <c r="DI748" s="95"/>
      <c r="DJ748" s="95"/>
      <c r="DK748" s="95"/>
      <c r="DL748" s="95"/>
      <c r="DM748" s="95"/>
      <c r="DN748" s="95"/>
      <c r="DO748" s="95"/>
      <c r="DP748" s="95"/>
      <c r="DQ748" s="95"/>
      <c r="DR748" s="95"/>
      <c r="DS748" s="95"/>
      <c r="DT748" s="95"/>
      <c r="DU748" s="95"/>
      <c r="DV748" s="95"/>
      <c r="DW748" s="95"/>
      <c r="DX748" s="95"/>
      <c r="DY748" s="95"/>
      <c r="DZ748" s="95"/>
      <c r="EA748" s="95"/>
      <c r="EB748" s="95"/>
      <c r="EC748" s="95"/>
      <c r="ED748" s="95"/>
      <c r="EE748" s="95"/>
      <c r="EF748" s="95"/>
      <c r="EG748" s="95"/>
      <c r="EH748" s="95"/>
      <c r="EI748" s="95"/>
      <c r="EJ748" s="95"/>
      <c r="EK748" s="95"/>
      <c r="EL748" s="95"/>
      <c r="EM748" s="95"/>
      <c r="EN748" s="95"/>
      <c r="EO748" s="95"/>
      <c r="EP748" s="95"/>
      <c r="EQ748" s="95"/>
      <c r="ER748" s="95"/>
      <c r="ES748" s="95"/>
      <c r="ET748" s="95"/>
      <c r="EU748" s="95"/>
      <c r="EV748" s="95"/>
      <c r="EW748" s="95"/>
      <c r="EX748" s="95"/>
      <c r="EY748" s="95"/>
      <c r="EZ748" s="95"/>
      <c r="FA748" s="95"/>
      <c r="FB748" s="95"/>
      <c r="FC748" s="95"/>
      <c r="FD748" s="95"/>
      <c r="FE748" s="95"/>
      <c r="FF748" s="95"/>
      <c r="FG748" s="95"/>
      <c r="FH748" s="95"/>
      <c r="FI748" s="95"/>
      <c r="FJ748" s="95"/>
      <c r="FK748" s="95"/>
      <c r="FL748" s="95"/>
      <c r="FM748" s="95"/>
      <c r="FN748" s="95"/>
      <c r="FO748" s="95"/>
      <c r="FP748" s="95"/>
      <c r="FQ748" s="95"/>
      <c r="FR748" s="95"/>
      <c r="FS748" s="95"/>
      <c r="FT748" s="95"/>
      <c r="FU748" s="95"/>
      <c r="FV748" s="95"/>
      <c r="FW748" s="95"/>
      <c r="FX748" s="95"/>
      <c r="FY748" s="95"/>
      <c r="FZ748" s="95"/>
      <c r="GA748" s="95"/>
      <c r="GB748" s="95"/>
      <c r="GC748" s="95"/>
      <c r="GD748" s="95"/>
      <c r="GE748" s="95"/>
      <c r="GF748" s="95"/>
      <c r="GG748" s="95"/>
      <c r="GH748" s="95"/>
      <c r="GI748" s="95"/>
      <c r="GJ748" s="95"/>
      <c r="GK748" s="95"/>
      <c r="GL748" s="95"/>
      <c r="GM748" s="95"/>
      <c r="GN748" s="95"/>
      <c r="GO748" s="95"/>
      <c r="GP748" s="95"/>
      <c r="GQ748" s="95"/>
      <c r="GR748" s="95"/>
      <c r="GS748" s="95"/>
      <c r="GT748" s="95"/>
      <c r="GU748" s="95"/>
      <c r="GV748" s="95"/>
      <c r="GW748" s="95"/>
      <c r="GX748" s="95"/>
      <c r="GY748" s="95"/>
      <c r="GZ748" s="95"/>
      <c r="HA748" s="95"/>
      <c r="HB748" s="95"/>
      <c r="HC748" s="95"/>
      <c r="HD748" s="95"/>
      <c r="HE748" s="95"/>
      <c r="HF748" s="95"/>
      <c r="HG748" s="95"/>
      <c r="HH748" s="95"/>
      <c r="HI748" s="95"/>
      <c r="HJ748" s="95"/>
      <c r="HK748" s="95"/>
      <c r="HL748" s="95"/>
      <c r="HM748" s="95"/>
      <c r="HN748" s="95"/>
      <c r="HO748" s="95"/>
      <c r="HP748" s="95"/>
      <c r="HQ748" s="95"/>
      <c r="HR748" s="95"/>
      <c r="HS748" s="95"/>
      <c r="HT748" s="95"/>
      <c r="HU748" s="95"/>
      <c r="HV748" s="95"/>
      <c r="HW748" s="95"/>
      <c r="HX748" s="95"/>
      <c r="HY748" s="95"/>
      <c r="HZ748" s="95"/>
    </row>
    <row r="749" spans="1:234" s="95" customFormat="1" ht="10.5" customHeight="1">
      <c r="A749" s="463" t="s">
        <v>63</v>
      </c>
      <c r="B749" s="465">
        <f>B747+1</f>
        <v>38983</v>
      </c>
      <c r="C749" s="293">
        <f>SUM(D749:J750)</f>
        <v>100</v>
      </c>
      <c r="D749" s="284">
        <v>37</v>
      </c>
      <c r="E749" s="80"/>
      <c r="F749" s="80"/>
      <c r="G749" s="80"/>
      <c r="H749" s="80"/>
      <c r="I749" s="80"/>
      <c r="J749" s="81"/>
      <c r="K749" s="28" t="s">
        <v>31</v>
      </c>
      <c r="L749" s="30">
        <v>9</v>
      </c>
      <c r="M749" s="82" t="s">
        <v>100</v>
      </c>
      <c r="N749" s="83">
        <v>12</v>
      </c>
      <c r="O749" s="211" t="s">
        <v>29</v>
      </c>
      <c r="P749" s="221"/>
      <c r="Q749" s="318">
        <f>SUM(R749:R750,T749:T750)+SUM(S749:S750)*1.5+SUM(U749:U750)/3+SUM(V749:V750)*0.6</f>
        <v>18.5</v>
      </c>
      <c r="R749" s="70"/>
      <c r="S749" s="70"/>
      <c r="T749" s="29">
        <v>7</v>
      </c>
      <c r="U749" s="29"/>
      <c r="V749" s="30"/>
      <c r="W749" s="28">
        <v>121</v>
      </c>
      <c r="X749" s="83"/>
      <c r="Y749" s="140"/>
      <c r="Z749" s="185"/>
      <c r="AA749" s="34"/>
      <c r="AB749" s="32">
        <v>37</v>
      </c>
      <c r="AC749" s="33"/>
      <c r="AD749" s="33"/>
      <c r="AE749" s="33"/>
      <c r="AF749" s="33"/>
      <c r="AG749" s="33"/>
      <c r="AH749" s="33"/>
      <c r="AI749" s="34"/>
      <c r="AJ749" s="30"/>
      <c r="AK749" s="180" t="s">
        <v>99</v>
      </c>
      <c r="AL749" s="185"/>
      <c r="AM749" s="33"/>
      <c r="AN749" s="33"/>
      <c r="AO749" s="34"/>
      <c r="AP749" s="352"/>
      <c r="AQ749" s="491" t="s">
        <v>367</v>
      </c>
      <c r="AR749" s="59"/>
      <c r="AS749" s="59"/>
      <c r="AT749" s="59"/>
      <c r="AU749" s="59"/>
      <c r="AV749" s="59"/>
      <c r="AW749" s="59"/>
      <c r="AX749" s="59"/>
      <c r="AY749" s="59"/>
      <c r="AZ749" s="59"/>
      <c r="BA749" s="59"/>
      <c r="BB749" s="59"/>
      <c r="BC749" s="59"/>
      <c r="BD749" s="59"/>
      <c r="BE749" s="59"/>
      <c r="BF749" s="59"/>
      <c r="BG749" s="59"/>
      <c r="BH749" s="59"/>
      <c r="BI749" s="59"/>
      <c r="BJ749" s="59"/>
      <c r="BK749" s="59"/>
      <c r="BL749" s="59"/>
      <c r="BM749" s="59"/>
      <c r="BN749" s="59"/>
      <c r="BO749" s="59"/>
      <c r="BP749" s="59"/>
      <c r="BQ749" s="59"/>
      <c r="BR749" s="59"/>
      <c r="BS749" s="59"/>
      <c r="BT749" s="59"/>
      <c r="BU749" s="59"/>
      <c r="BV749" s="59"/>
      <c r="BW749" s="59"/>
      <c r="BX749" s="59"/>
      <c r="BY749" s="59"/>
      <c r="BZ749" s="59"/>
      <c r="CA749" s="59"/>
      <c r="CB749" s="59"/>
      <c r="CC749" s="59"/>
      <c r="CD749" s="59"/>
      <c r="CE749" s="59"/>
      <c r="CF749" s="59"/>
      <c r="CG749" s="59"/>
      <c r="CH749" s="59"/>
      <c r="CI749" s="59"/>
      <c r="CJ749" s="59"/>
      <c r="CK749" s="59"/>
      <c r="CL749" s="59"/>
      <c r="CM749" s="59"/>
      <c r="CN749" s="59"/>
      <c r="CO749" s="59"/>
      <c r="CP749" s="59"/>
      <c r="CQ749" s="59"/>
      <c r="CR749" s="59"/>
      <c r="CS749" s="59"/>
      <c r="CT749" s="59"/>
      <c r="CU749" s="59"/>
      <c r="CV749" s="59"/>
      <c r="CW749" s="59"/>
      <c r="CX749" s="59"/>
      <c r="CY749" s="59"/>
      <c r="CZ749" s="59"/>
      <c r="DA749" s="59"/>
      <c r="DB749" s="59"/>
      <c r="DC749" s="59"/>
      <c r="DD749" s="59"/>
      <c r="DE749" s="59"/>
      <c r="DF749" s="59"/>
      <c r="DG749" s="59"/>
      <c r="DH749" s="59"/>
      <c r="DI749" s="59"/>
      <c r="DJ749" s="59"/>
      <c r="DK749" s="59"/>
      <c r="DL749" s="59"/>
      <c r="DM749" s="59"/>
      <c r="DN749" s="59"/>
      <c r="DO749" s="59"/>
      <c r="DP749" s="59"/>
      <c r="DQ749" s="59"/>
      <c r="DR749" s="59"/>
      <c r="DS749" s="59"/>
      <c r="DT749" s="59"/>
      <c r="DU749" s="59"/>
      <c r="DV749" s="59"/>
      <c r="DW749" s="59"/>
      <c r="DX749" s="59"/>
      <c r="DY749" s="59"/>
      <c r="DZ749" s="59"/>
      <c r="EA749" s="59"/>
      <c r="EB749" s="59"/>
      <c r="EC749" s="59"/>
      <c r="ED749" s="59"/>
      <c r="EE749" s="59"/>
      <c r="EF749" s="59"/>
      <c r="EG749" s="59"/>
      <c r="EH749" s="59"/>
      <c r="EI749" s="59"/>
      <c r="EJ749" s="59"/>
      <c r="EK749" s="59"/>
      <c r="EL749" s="59"/>
      <c r="EM749" s="59"/>
      <c r="EN749" s="59"/>
      <c r="EO749" s="59"/>
      <c r="EP749" s="59"/>
      <c r="EQ749" s="59"/>
      <c r="ER749" s="59"/>
      <c r="ES749" s="59"/>
      <c r="ET749" s="59"/>
      <c r="EU749" s="59"/>
      <c r="EV749" s="59"/>
      <c r="EW749" s="59"/>
      <c r="EX749" s="59"/>
      <c r="EY749" s="59"/>
      <c r="EZ749" s="59"/>
      <c r="FA749" s="59"/>
      <c r="FB749" s="59"/>
      <c r="FC749" s="59"/>
      <c r="FD749" s="59"/>
      <c r="FE749" s="59"/>
      <c r="FF749" s="59"/>
      <c r="FG749" s="59"/>
      <c r="FH749" s="59"/>
      <c r="FI749" s="59"/>
      <c r="FJ749" s="59"/>
      <c r="FK749" s="59"/>
      <c r="FL749" s="59"/>
      <c r="FM749" s="59"/>
      <c r="FN749" s="59"/>
      <c r="FO749" s="59"/>
      <c r="FP749" s="59"/>
      <c r="FQ749" s="59"/>
      <c r="FR749" s="59"/>
      <c r="FS749" s="59"/>
      <c r="FT749" s="59"/>
      <c r="FU749" s="59"/>
      <c r="FV749" s="59"/>
      <c r="FW749" s="59"/>
      <c r="FX749" s="59"/>
      <c r="FY749" s="59"/>
      <c r="FZ749" s="59"/>
      <c r="GA749" s="59"/>
      <c r="GB749" s="59"/>
      <c r="GC749" s="59"/>
      <c r="GD749" s="59"/>
      <c r="GE749" s="59"/>
      <c r="GF749" s="59"/>
      <c r="GG749" s="59"/>
      <c r="GH749" s="59"/>
      <c r="GI749" s="59"/>
      <c r="GJ749" s="59"/>
      <c r="GK749" s="59"/>
      <c r="GL749" s="59"/>
      <c r="GM749" s="59"/>
      <c r="GN749" s="59"/>
      <c r="GO749" s="59"/>
      <c r="GP749" s="59"/>
      <c r="GQ749" s="59"/>
      <c r="GR749" s="59"/>
      <c r="GS749" s="59"/>
      <c r="GT749" s="59"/>
      <c r="GU749" s="59"/>
      <c r="GV749" s="59"/>
      <c r="GW749" s="59"/>
      <c r="GX749" s="59"/>
      <c r="GY749" s="59"/>
      <c r="GZ749" s="59"/>
      <c r="HA749" s="59"/>
      <c r="HB749" s="59"/>
      <c r="HC749" s="59"/>
      <c r="HD749" s="59"/>
      <c r="HE749" s="59"/>
      <c r="HF749" s="59"/>
      <c r="HG749" s="59"/>
      <c r="HH749" s="59"/>
      <c r="HI749" s="59"/>
      <c r="HJ749" s="59"/>
      <c r="HK749" s="59"/>
      <c r="HL749" s="59"/>
      <c r="HM749" s="59"/>
      <c r="HN749" s="59"/>
      <c r="HO749" s="59"/>
      <c r="HP749" s="59"/>
      <c r="HQ749" s="59"/>
      <c r="HR749" s="59"/>
      <c r="HS749" s="59"/>
      <c r="HT749" s="59"/>
      <c r="HU749" s="59"/>
      <c r="HV749" s="59"/>
      <c r="HW749" s="59"/>
      <c r="HX749" s="59"/>
      <c r="HY749" s="59"/>
      <c r="HZ749" s="59"/>
    </row>
    <row r="750" spans="1:234" ht="10.5" customHeight="1">
      <c r="A750" s="467"/>
      <c r="B750" s="468"/>
      <c r="C750" s="294"/>
      <c r="D750" s="283">
        <v>50</v>
      </c>
      <c r="E750" s="87">
        <v>13</v>
      </c>
      <c r="F750" s="87"/>
      <c r="G750" s="87"/>
      <c r="H750" s="87"/>
      <c r="I750" s="87"/>
      <c r="J750" s="88"/>
      <c r="K750" s="89" t="s">
        <v>124</v>
      </c>
      <c r="L750" s="90">
        <v>9</v>
      </c>
      <c r="M750" s="91" t="s">
        <v>70</v>
      </c>
      <c r="N750" s="92">
        <v>20</v>
      </c>
      <c r="O750" s="212" t="s">
        <v>365</v>
      </c>
      <c r="P750" s="222"/>
      <c r="Q750" s="319"/>
      <c r="R750" s="93"/>
      <c r="S750" s="93">
        <v>7</v>
      </c>
      <c r="T750" s="94">
        <v>1</v>
      </c>
      <c r="U750" s="94"/>
      <c r="V750" s="90"/>
      <c r="W750" s="89">
        <v>146</v>
      </c>
      <c r="X750" s="92">
        <v>162</v>
      </c>
      <c r="Y750" s="182"/>
      <c r="Z750" s="184"/>
      <c r="AA750" s="306">
        <v>6.4</v>
      </c>
      <c r="AB750" s="442">
        <v>5</v>
      </c>
      <c r="AC750" s="349">
        <v>58</v>
      </c>
      <c r="AD750" s="349"/>
      <c r="AE750" s="349"/>
      <c r="AF750" s="349"/>
      <c r="AG750" s="349"/>
      <c r="AH750" s="349"/>
      <c r="AI750" s="306"/>
      <c r="AJ750" s="90">
        <v>7</v>
      </c>
      <c r="AK750" s="183"/>
      <c r="AL750" s="184"/>
      <c r="AM750" s="349"/>
      <c r="AN750" s="349"/>
      <c r="AO750" s="306"/>
      <c r="AP750" s="350"/>
      <c r="AQ750" s="490"/>
      <c r="AR750" s="95"/>
      <c r="AS750" s="95"/>
      <c r="AT750" s="95"/>
      <c r="AU750" s="95"/>
      <c r="AV750" s="95"/>
      <c r="AW750" s="95"/>
      <c r="AX750" s="95"/>
      <c r="AY750" s="95"/>
      <c r="AZ750" s="95"/>
      <c r="BA750" s="95"/>
      <c r="BB750" s="95"/>
      <c r="BC750" s="95"/>
      <c r="BD750" s="95"/>
      <c r="BE750" s="95"/>
      <c r="BF750" s="95"/>
      <c r="BG750" s="95"/>
      <c r="BH750" s="95"/>
      <c r="BI750" s="95"/>
      <c r="BJ750" s="95"/>
      <c r="BK750" s="95"/>
      <c r="BL750" s="95"/>
      <c r="BM750" s="95"/>
      <c r="BN750" s="95"/>
      <c r="BO750" s="95"/>
      <c r="BP750" s="95"/>
      <c r="BQ750" s="95"/>
      <c r="BR750" s="95"/>
      <c r="BS750" s="95"/>
      <c r="BT750" s="95"/>
      <c r="BU750" s="95"/>
      <c r="BV750" s="95"/>
      <c r="BW750" s="95"/>
      <c r="BX750" s="95"/>
      <c r="BY750" s="95"/>
      <c r="BZ750" s="95"/>
      <c r="CA750" s="95"/>
      <c r="CB750" s="95"/>
      <c r="CC750" s="95"/>
      <c r="CD750" s="95"/>
      <c r="CE750" s="95"/>
      <c r="CF750" s="95"/>
      <c r="CG750" s="95"/>
      <c r="CH750" s="95"/>
      <c r="CI750" s="95"/>
      <c r="CJ750" s="95"/>
      <c r="CK750" s="95"/>
      <c r="CL750" s="95"/>
      <c r="CM750" s="95"/>
      <c r="CN750" s="95"/>
      <c r="CO750" s="95"/>
      <c r="CP750" s="95"/>
      <c r="CQ750" s="95"/>
      <c r="CR750" s="95"/>
      <c r="CS750" s="95"/>
      <c r="CT750" s="95"/>
      <c r="CU750" s="95"/>
      <c r="CV750" s="95"/>
      <c r="CW750" s="95"/>
      <c r="CX750" s="95"/>
      <c r="CY750" s="95"/>
      <c r="CZ750" s="95"/>
      <c r="DA750" s="95"/>
      <c r="DB750" s="95"/>
      <c r="DC750" s="95"/>
      <c r="DD750" s="95"/>
      <c r="DE750" s="95"/>
      <c r="DF750" s="95"/>
      <c r="DG750" s="95"/>
      <c r="DH750" s="95"/>
      <c r="DI750" s="95"/>
      <c r="DJ750" s="95"/>
      <c r="DK750" s="95"/>
      <c r="DL750" s="95"/>
      <c r="DM750" s="95"/>
      <c r="DN750" s="95"/>
      <c r="DO750" s="95"/>
      <c r="DP750" s="95"/>
      <c r="DQ750" s="95"/>
      <c r="DR750" s="95"/>
      <c r="DS750" s="95"/>
      <c r="DT750" s="95"/>
      <c r="DU750" s="95"/>
      <c r="DV750" s="95"/>
      <c r="DW750" s="95"/>
      <c r="DX750" s="95"/>
      <c r="DY750" s="95"/>
      <c r="DZ750" s="95"/>
      <c r="EA750" s="95"/>
      <c r="EB750" s="95"/>
      <c r="EC750" s="95"/>
      <c r="ED750" s="95"/>
      <c r="EE750" s="95"/>
      <c r="EF750" s="95"/>
      <c r="EG750" s="95"/>
      <c r="EH750" s="95"/>
      <c r="EI750" s="95"/>
      <c r="EJ750" s="95"/>
      <c r="EK750" s="95"/>
      <c r="EL750" s="95"/>
      <c r="EM750" s="95"/>
      <c r="EN750" s="95"/>
      <c r="EO750" s="95"/>
      <c r="EP750" s="95"/>
      <c r="EQ750" s="95"/>
      <c r="ER750" s="95"/>
      <c r="ES750" s="95"/>
      <c r="ET750" s="95"/>
      <c r="EU750" s="95"/>
      <c r="EV750" s="95"/>
      <c r="EW750" s="95"/>
      <c r="EX750" s="95"/>
      <c r="EY750" s="95"/>
      <c r="EZ750" s="95"/>
      <c r="FA750" s="95"/>
      <c r="FB750" s="95"/>
      <c r="FC750" s="95"/>
      <c r="FD750" s="95"/>
      <c r="FE750" s="95"/>
      <c r="FF750" s="95"/>
      <c r="FG750" s="95"/>
      <c r="FH750" s="95"/>
      <c r="FI750" s="95"/>
      <c r="FJ750" s="95"/>
      <c r="FK750" s="95"/>
      <c r="FL750" s="95"/>
      <c r="FM750" s="95"/>
      <c r="FN750" s="95"/>
      <c r="FO750" s="95"/>
      <c r="FP750" s="95"/>
      <c r="FQ750" s="95"/>
      <c r="FR750" s="95"/>
      <c r="FS750" s="95"/>
      <c r="FT750" s="95"/>
      <c r="FU750" s="95"/>
      <c r="FV750" s="95"/>
      <c r="FW750" s="95"/>
      <c r="FX750" s="95"/>
      <c r="FY750" s="95"/>
      <c r="FZ750" s="95"/>
      <c r="GA750" s="95"/>
      <c r="GB750" s="95"/>
      <c r="GC750" s="95"/>
      <c r="GD750" s="95"/>
      <c r="GE750" s="95"/>
      <c r="GF750" s="95"/>
      <c r="GG750" s="95"/>
      <c r="GH750" s="95"/>
      <c r="GI750" s="95"/>
      <c r="GJ750" s="95"/>
      <c r="GK750" s="95"/>
      <c r="GL750" s="95"/>
      <c r="GM750" s="95"/>
      <c r="GN750" s="95"/>
      <c r="GO750" s="95"/>
      <c r="GP750" s="95"/>
      <c r="GQ750" s="95"/>
      <c r="GR750" s="95"/>
      <c r="GS750" s="95"/>
      <c r="GT750" s="95"/>
      <c r="GU750" s="95"/>
      <c r="GV750" s="95"/>
      <c r="GW750" s="95"/>
      <c r="GX750" s="95"/>
      <c r="GY750" s="95"/>
      <c r="GZ750" s="95"/>
      <c r="HA750" s="95"/>
      <c r="HB750" s="95"/>
      <c r="HC750" s="95"/>
      <c r="HD750" s="95"/>
      <c r="HE750" s="95"/>
      <c r="HF750" s="95"/>
      <c r="HG750" s="95"/>
      <c r="HH750" s="95"/>
      <c r="HI750" s="95"/>
      <c r="HJ750" s="95"/>
      <c r="HK750" s="95"/>
      <c r="HL750" s="95"/>
      <c r="HM750" s="95"/>
      <c r="HN750" s="95"/>
      <c r="HO750" s="95"/>
      <c r="HP750" s="95"/>
      <c r="HQ750" s="95"/>
      <c r="HR750" s="95"/>
      <c r="HS750" s="95"/>
      <c r="HT750" s="95"/>
      <c r="HU750" s="95"/>
      <c r="HV750" s="95"/>
      <c r="HW750" s="95"/>
      <c r="HX750" s="95"/>
      <c r="HY750" s="95"/>
      <c r="HZ750" s="95"/>
    </row>
    <row r="751" spans="1:234" s="95" customFormat="1" ht="10.5" customHeight="1">
      <c r="A751" s="463" t="s">
        <v>64</v>
      </c>
      <c r="B751" s="465">
        <f>B749+1</f>
        <v>38984</v>
      </c>
      <c r="C751" s="293">
        <f>SUM(D751:J752)</f>
        <v>72</v>
      </c>
      <c r="D751" s="285">
        <v>23</v>
      </c>
      <c r="E751" s="96">
        <v>15</v>
      </c>
      <c r="F751" s="80">
        <v>34</v>
      </c>
      <c r="G751" s="80"/>
      <c r="H751" s="80"/>
      <c r="I751" s="80"/>
      <c r="J751" s="98"/>
      <c r="K751" s="28" t="s">
        <v>124</v>
      </c>
      <c r="L751" s="99">
        <v>9</v>
      </c>
      <c r="M751" s="82" t="s">
        <v>100</v>
      </c>
      <c r="N751" s="83">
        <v>14</v>
      </c>
      <c r="O751" s="213" t="s">
        <v>366</v>
      </c>
      <c r="P751" s="221"/>
      <c r="Q751" s="320">
        <f>SUM(R751:R752,T751:T752)+SUM(S751:S752)*1.5+SUM(U751:U752)/3+SUM(V751:V752)*0.6</f>
        <v>14.5</v>
      </c>
      <c r="R751" s="70"/>
      <c r="S751" s="70">
        <v>7</v>
      </c>
      <c r="T751" s="29">
        <v>4</v>
      </c>
      <c r="U751" s="29"/>
      <c r="V751" s="30"/>
      <c r="W751" s="28">
        <v>163</v>
      </c>
      <c r="X751" s="83">
        <v>173</v>
      </c>
      <c r="Y751" s="140"/>
      <c r="Z751" s="185"/>
      <c r="AA751" s="34">
        <v>7.2</v>
      </c>
      <c r="AB751" s="32">
        <v>23</v>
      </c>
      <c r="AC751" s="33">
        <v>49</v>
      </c>
      <c r="AD751" s="33"/>
      <c r="AE751" s="33"/>
      <c r="AF751" s="33"/>
      <c r="AG751" s="33"/>
      <c r="AH751" s="33"/>
      <c r="AI751" s="34"/>
      <c r="AJ751" s="30"/>
      <c r="AK751" s="180" t="s">
        <v>99</v>
      </c>
      <c r="AL751" s="185"/>
      <c r="AM751" s="33"/>
      <c r="AN751" s="351"/>
      <c r="AO751" s="34"/>
      <c r="AP751" s="352"/>
      <c r="AQ751" s="491" t="s">
        <v>368</v>
      </c>
      <c r="AR751" s="59"/>
      <c r="AS751" s="59"/>
      <c r="AT751" s="59"/>
      <c r="AU751" s="59"/>
      <c r="AV751" s="59"/>
      <c r="AW751" s="59"/>
      <c r="AX751" s="59"/>
      <c r="AY751" s="59"/>
      <c r="AZ751" s="59"/>
      <c r="BA751" s="59"/>
      <c r="BB751" s="59"/>
      <c r="BC751" s="59"/>
      <c r="BD751" s="59"/>
      <c r="BE751" s="59"/>
      <c r="BF751" s="59"/>
      <c r="BG751" s="59"/>
      <c r="BH751" s="59"/>
      <c r="BI751" s="59"/>
      <c r="BJ751" s="59"/>
      <c r="BK751" s="59"/>
      <c r="BL751" s="59"/>
      <c r="BM751" s="59"/>
      <c r="BN751" s="59"/>
      <c r="BO751" s="59"/>
      <c r="BP751" s="59"/>
      <c r="BQ751" s="59"/>
      <c r="BR751" s="59"/>
      <c r="BS751" s="59"/>
      <c r="BT751" s="59"/>
      <c r="BU751" s="59"/>
      <c r="BV751" s="59"/>
      <c r="BW751" s="59"/>
      <c r="BX751" s="59"/>
      <c r="BY751" s="59"/>
      <c r="BZ751" s="59"/>
      <c r="CA751" s="59"/>
      <c r="CB751" s="59"/>
      <c r="CC751" s="59"/>
      <c r="CD751" s="59"/>
      <c r="CE751" s="59"/>
      <c r="CF751" s="59"/>
      <c r="CG751" s="59"/>
      <c r="CH751" s="59"/>
      <c r="CI751" s="59"/>
      <c r="CJ751" s="59"/>
      <c r="CK751" s="59"/>
      <c r="CL751" s="59"/>
      <c r="CM751" s="59"/>
      <c r="CN751" s="59"/>
      <c r="CO751" s="59"/>
      <c r="CP751" s="59"/>
      <c r="CQ751" s="59"/>
      <c r="CR751" s="59"/>
      <c r="CS751" s="59"/>
      <c r="CT751" s="59"/>
      <c r="CU751" s="59"/>
      <c r="CV751" s="59"/>
      <c r="CW751" s="59"/>
      <c r="CX751" s="59"/>
      <c r="CY751" s="59"/>
      <c r="CZ751" s="59"/>
      <c r="DA751" s="59"/>
      <c r="DB751" s="59"/>
      <c r="DC751" s="59"/>
      <c r="DD751" s="59"/>
      <c r="DE751" s="59"/>
      <c r="DF751" s="59"/>
      <c r="DG751" s="59"/>
      <c r="DH751" s="59"/>
      <c r="DI751" s="59"/>
      <c r="DJ751" s="59"/>
      <c r="DK751" s="59"/>
      <c r="DL751" s="59"/>
      <c r="DM751" s="59"/>
      <c r="DN751" s="59"/>
      <c r="DO751" s="59"/>
      <c r="DP751" s="59"/>
      <c r="DQ751" s="59"/>
      <c r="DR751" s="59"/>
      <c r="DS751" s="59"/>
      <c r="DT751" s="59"/>
      <c r="DU751" s="59"/>
      <c r="DV751" s="59"/>
      <c r="DW751" s="59"/>
      <c r="DX751" s="59"/>
      <c r="DY751" s="59"/>
      <c r="DZ751" s="59"/>
      <c r="EA751" s="59"/>
      <c r="EB751" s="59"/>
      <c r="EC751" s="59"/>
      <c r="ED751" s="59"/>
      <c r="EE751" s="59"/>
      <c r="EF751" s="59"/>
      <c r="EG751" s="59"/>
      <c r="EH751" s="59"/>
      <c r="EI751" s="59"/>
      <c r="EJ751" s="59"/>
      <c r="EK751" s="59"/>
      <c r="EL751" s="59"/>
      <c r="EM751" s="59"/>
      <c r="EN751" s="59"/>
      <c r="EO751" s="59"/>
      <c r="EP751" s="59"/>
      <c r="EQ751" s="59"/>
      <c r="ER751" s="59"/>
      <c r="ES751" s="59"/>
      <c r="ET751" s="59"/>
      <c r="EU751" s="59"/>
      <c r="EV751" s="59"/>
      <c r="EW751" s="59"/>
      <c r="EX751" s="59"/>
      <c r="EY751" s="59"/>
      <c r="EZ751" s="59"/>
      <c r="FA751" s="59"/>
      <c r="FB751" s="59"/>
      <c r="FC751" s="59"/>
      <c r="FD751" s="59"/>
      <c r="FE751" s="59"/>
      <c r="FF751" s="59"/>
      <c r="FG751" s="59"/>
      <c r="FH751" s="59"/>
      <c r="FI751" s="59"/>
      <c r="FJ751" s="59"/>
      <c r="FK751" s="59"/>
      <c r="FL751" s="59"/>
      <c r="FM751" s="59"/>
      <c r="FN751" s="59"/>
      <c r="FO751" s="59"/>
      <c r="FP751" s="59"/>
      <c r="FQ751" s="59"/>
      <c r="FR751" s="59"/>
      <c r="FS751" s="59"/>
      <c r="FT751" s="59"/>
      <c r="FU751" s="59"/>
      <c r="FV751" s="59"/>
      <c r="FW751" s="59"/>
      <c r="FX751" s="59"/>
      <c r="FY751" s="59"/>
      <c r="FZ751" s="59"/>
      <c r="GA751" s="59"/>
      <c r="GB751" s="59"/>
      <c r="GC751" s="59"/>
      <c r="GD751" s="59"/>
      <c r="GE751" s="59"/>
      <c r="GF751" s="59"/>
      <c r="GG751" s="59"/>
      <c r="GH751" s="59"/>
      <c r="GI751" s="59"/>
      <c r="GJ751" s="59"/>
      <c r="GK751" s="59"/>
      <c r="GL751" s="59"/>
      <c r="GM751" s="59"/>
      <c r="GN751" s="59"/>
      <c r="GO751" s="59"/>
      <c r="GP751" s="59"/>
      <c r="GQ751" s="59"/>
      <c r="GR751" s="59"/>
      <c r="GS751" s="59"/>
      <c r="GT751" s="59"/>
      <c r="GU751" s="59"/>
      <c r="GV751" s="59"/>
      <c r="GW751" s="59"/>
      <c r="GX751" s="59"/>
      <c r="GY751" s="59"/>
      <c r="GZ751" s="59"/>
      <c r="HA751" s="59"/>
      <c r="HB751" s="59"/>
      <c r="HC751" s="59"/>
      <c r="HD751" s="59"/>
      <c r="HE751" s="59"/>
      <c r="HF751" s="59"/>
      <c r="HG751" s="59"/>
      <c r="HH751" s="59"/>
      <c r="HI751" s="59"/>
      <c r="HJ751" s="59"/>
      <c r="HK751" s="59"/>
      <c r="HL751" s="59"/>
      <c r="HM751" s="59"/>
      <c r="HN751" s="59"/>
      <c r="HO751" s="59"/>
      <c r="HP751" s="59"/>
      <c r="HQ751" s="59"/>
      <c r="HR751" s="59"/>
      <c r="HS751" s="59"/>
      <c r="HT751" s="59"/>
      <c r="HU751" s="59"/>
      <c r="HV751" s="59"/>
      <c r="HW751" s="59"/>
      <c r="HX751" s="59"/>
      <c r="HY751" s="59"/>
      <c r="HZ751" s="59"/>
    </row>
    <row r="752" spans="1:43" ht="10.5" customHeight="1" thickBot="1">
      <c r="A752" s="464"/>
      <c r="B752" s="466"/>
      <c r="C752" s="296"/>
      <c r="D752" s="285"/>
      <c r="E752" s="96"/>
      <c r="J752" s="98"/>
      <c r="L752" s="99"/>
      <c r="Q752" s="318"/>
      <c r="AJ752" s="30">
        <v>8</v>
      </c>
      <c r="AQ752" s="492"/>
    </row>
    <row r="753" spans="1:234" ht="10.5" customHeight="1" thickBot="1">
      <c r="A753" s="471">
        <f>IF(A737=52,1,A737+1)</f>
        <v>38</v>
      </c>
      <c r="B753" s="472"/>
      <c r="C753" s="299">
        <f>(C754/60-ROUNDDOWN(C754/60,0))/100*60+ROUNDDOWN(C754/60,0)</f>
        <v>7.11</v>
      </c>
      <c r="D753" s="300">
        <f>(D754/60-ROUNDDOWN(D754/60,0))/100*60+ROUNDDOWN(D754/60,0)</f>
        <v>5.37</v>
      </c>
      <c r="E753" s="301">
        <f aca="true" t="shared" si="232" ref="E753:J753">(E754/60-ROUNDDOWN(E754/60,0))/100*60+ROUNDDOWN(E754/60,0)</f>
        <v>0.35000000000000003</v>
      </c>
      <c r="F753" s="301">
        <f t="shared" si="232"/>
        <v>0.35000000000000003</v>
      </c>
      <c r="G753" s="301">
        <f t="shared" si="232"/>
        <v>0.09</v>
      </c>
      <c r="H753" s="301">
        <f t="shared" si="232"/>
        <v>0.07</v>
      </c>
      <c r="I753" s="301">
        <f t="shared" si="232"/>
        <v>0.08</v>
      </c>
      <c r="J753" s="301">
        <f t="shared" si="232"/>
        <v>0</v>
      </c>
      <c r="K753" s="226"/>
      <c r="L753" s="227">
        <f>2*COUNTA(L739:L752)-COUNT(L739:L752)</f>
        <v>8</v>
      </c>
      <c r="M753" s="228"/>
      <c r="N753" s="229"/>
      <c r="O753" s="475"/>
      <c r="P753" s="476"/>
      <c r="Q753" s="321">
        <f aca="true" t="shared" si="233" ref="Q753:V753">SUM(Q739:Q752)</f>
        <v>72</v>
      </c>
      <c r="R753" s="230">
        <f t="shared" si="233"/>
        <v>0</v>
      </c>
      <c r="S753" s="230">
        <f t="shared" si="233"/>
        <v>14</v>
      </c>
      <c r="T753" s="230">
        <f t="shared" si="233"/>
        <v>51</v>
      </c>
      <c r="U753" s="230">
        <f t="shared" si="233"/>
        <v>0</v>
      </c>
      <c r="V753" s="230">
        <f t="shared" si="233"/>
        <v>0</v>
      </c>
      <c r="W753" s="226"/>
      <c r="X753" s="229"/>
      <c r="Y753" s="231"/>
      <c r="Z753" s="312">
        <f>COUNT(Z739:Z752)</f>
        <v>0</v>
      </c>
      <c r="AA753" s="313">
        <f>COUNT(AA739:AA752)</f>
        <v>3</v>
      </c>
      <c r="AB753" s="300">
        <f aca="true" t="shared" si="234" ref="AB753:AI753">(AB754/60-ROUNDDOWN(AB754/60,0))/100*60+ROUNDDOWN(AB754/60,0)</f>
        <v>4.41</v>
      </c>
      <c r="AC753" s="300">
        <f t="shared" si="234"/>
        <v>2.3</v>
      </c>
      <c r="AD753" s="300">
        <f t="shared" si="234"/>
        <v>0</v>
      </c>
      <c r="AE753" s="300">
        <f t="shared" si="234"/>
        <v>0</v>
      </c>
      <c r="AF753" s="300">
        <f t="shared" si="234"/>
        <v>0</v>
      </c>
      <c r="AG753" s="300">
        <f t="shared" si="234"/>
        <v>0</v>
      </c>
      <c r="AH753" s="300">
        <f t="shared" si="234"/>
        <v>0</v>
      </c>
      <c r="AI753" s="448">
        <f t="shared" si="234"/>
        <v>0</v>
      </c>
      <c r="AJ753" s="317">
        <f>IF(COUNT(AJ739:AJ752)=0,0,SUM(AJ739:AJ752)/COUNTA(AK741:AK752,AK755:AK756))</f>
        <v>7.714285714285714</v>
      </c>
      <c r="AK753" s="231">
        <f>IF(COUNT(AK739:AK752)=0,"",AVERAGE(AK739:AK752))</f>
        <v>55.5</v>
      </c>
      <c r="AL753" s="231">
        <f>IF(COUNT(AL739:AL752)=0,"",AVERAGE(AL739:AL752))</f>
        <v>78.5</v>
      </c>
      <c r="AM753" s="231">
        <f>IF(COUNT(AM739:AM752)=0,"",AVERAGE(AM739:AM752))</f>
        <v>73.5</v>
      </c>
      <c r="AN753" s="231">
        <f>IF(COUNT(AN739:AN752)=0,"",AVERAGE(AN739:AN752))</f>
        <v>71.5</v>
      </c>
      <c r="AO753" s="231">
        <f>IF(COUNT(AO739:AO752)=0,"",AVERAGE(AO739:AO752))</f>
        <v>16</v>
      </c>
      <c r="AP753" s="342">
        <f>SUM(AP739:AP752)</f>
        <v>0</v>
      </c>
      <c r="AQ753" s="367"/>
      <c r="AR753" s="232"/>
      <c r="AS753" s="232"/>
      <c r="AT753" s="232"/>
      <c r="AU753" s="232"/>
      <c r="AV753" s="232"/>
      <c r="AW753" s="232"/>
      <c r="AX753" s="232"/>
      <c r="AY753" s="232"/>
      <c r="AZ753" s="232"/>
      <c r="BA753" s="232"/>
      <c r="BB753" s="232"/>
      <c r="BC753" s="232"/>
      <c r="BD753" s="232"/>
      <c r="BE753" s="232"/>
      <c r="BF753" s="232"/>
      <c r="BG753" s="232"/>
      <c r="BH753" s="232"/>
      <c r="BI753" s="232"/>
      <c r="BJ753" s="232"/>
      <c r="BK753" s="232"/>
      <c r="BL753" s="232"/>
      <c r="BM753" s="232"/>
      <c r="BN753" s="232"/>
      <c r="BO753" s="232"/>
      <c r="BP753" s="232"/>
      <c r="BQ753" s="232"/>
      <c r="BR753" s="232"/>
      <c r="BS753" s="232"/>
      <c r="BT753" s="232"/>
      <c r="BU753" s="232"/>
      <c r="BV753" s="232"/>
      <c r="BW753" s="232"/>
      <c r="BX753" s="232"/>
      <c r="BY753" s="232"/>
      <c r="BZ753" s="232"/>
      <c r="CA753" s="232"/>
      <c r="CB753" s="232"/>
      <c r="CC753" s="232"/>
      <c r="CD753" s="232"/>
      <c r="CE753" s="232"/>
      <c r="CF753" s="232"/>
      <c r="CG753" s="232"/>
      <c r="CH753" s="232"/>
      <c r="CI753" s="232"/>
      <c r="CJ753" s="232"/>
      <c r="CK753" s="232"/>
      <c r="CL753" s="232"/>
      <c r="CM753" s="232"/>
      <c r="CN753" s="232"/>
      <c r="CO753" s="232"/>
      <c r="CP753" s="232"/>
      <c r="CQ753" s="232"/>
      <c r="CR753" s="232"/>
      <c r="CS753" s="232"/>
      <c r="CT753" s="232"/>
      <c r="CU753" s="232"/>
      <c r="CV753" s="232"/>
      <c r="CW753" s="232"/>
      <c r="CX753" s="232"/>
      <c r="CY753" s="232"/>
      <c r="CZ753" s="232"/>
      <c r="DA753" s="232"/>
      <c r="DB753" s="232"/>
      <c r="DC753" s="232"/>
      <c r="DD753" s="232"/>
      <c r="DE753" s="232"/>
      <c r="DF753" s="232"/>
      <c r="DG753" s="232"/>
      <c r="DH753" s="232"/>
      <c r="DI753" s="232"/>
      <c r="DJ753" s="232"/>
      <c r="DK753" s="232"/>
      <c r="DL753" s="232"/>
      <c r="DM753" s="232"/>
      <c r="DN753" s="232"/>
      <c r="DO753" s="232"/>
      <c r="DP753" s="232"/>
      <c r="DQ753" s="232"/>
      <c r="DR753" s="232"/>
      <c r="DS753" s="232"/>
      <c r="DT753" s="232"/>
      <c r="DU753" s="232"/>
      <c r="DV753" s="232"/>
      <c r="DW753" s="232"/>
      <c r="DX753" s="232"/>
      <c r="DY753" s="232"/>
      <c r="DZ753" s="232"/>
      <c r="EA753" s="232"/>
      <c r="EB753" s="232"/>
      <c r="EC753" s="232"/>
      <c r="ED753" s="232"/>
      <c r="EE753" s="232"/>
      <c r="EF753" s="232"/>
      <c r="EG753" s="232"/>
      <c r="EH753" s="232"/>
      <c r="EI753" s="232"/>
      <c r="EJ753" s="232"/>
      <c r="EK753" s="232"/>
      <c r="EL753" s="232"/>
      <c r="EM753" s="232"/>
      <c r="EN753" s="232"/>
      <c r="EO753" s="232"/>
      <c r="EP753" s="232"/>
      <c r="EQ753" s="232"/>
      <c r="ER753" s="232"/>
      <c r="ES753" s="232"/>
      <c r="ET753" s="232"/>
      <c r="EU753" s="232"/>
      <c r="EV753" s="232"/>
      <c r="EW753" s="232"/>
      <c r="EX753" s="232"/>
      <c r="EY753" s="232"/>
      <c r="EZ753" s="232"/>
      <c r="FA753" s="232"/>
      <c r="FB753" s="232"/>
      <c r="FC753" s="232"/>
      <c r="FD753" s="232"/>
      <c r="FE753" s="232"/>
      <c r="FF753" s="232"/>
      <c r="FG753" s="232"/>
      <c r="FH753" s="232"/>
      <c r="FI753" s="232"/>
      <c r="FJ753" s="232"/>
      <c r="FK753" s="232"/>
      <c r="FL753" s="232"/>
      <c r="FM753" s="232"/>
      <c r="FN753" s="232"/>
      <c r="FO753" s="232"/>
      <c r="FP753" s="232"/>
      <c r="FQ753" s="232"/>
      <c r="FR753" s="232"/>
      <c r="FS753" s="232"/>
      <c r="FT753" s="232"/>
      <c r="FU753" s="232"/>
      <c r="FV753" s="232"/>
      <c r="FW753" s="232"/>
      <c r="FX753" s="232"/>
      <c r="FY753" s="232"/>
      <c r="FZ753" s="232"/>
      <c r="GA753" s="232"/>
      <c r="GB753" s="232"/>
      <c r="GC753" s="232"/>
      <c r="GD753" s="232"/>
      <c r="GE753" s="232"/>
      <c r="GF753" s="232"/>
      <c r="GG753" s="232"/>
      <c r="GH753" s="232"/>
      <c r="GI753" s="232"/>
      <c r="GJ753" s="232"/>
      <c r="GK753" s="232"/>
      <c r="GL753" s="232"/>
      <c r="GM753" s="232"/>
      <c r="GN753" s="232"/>
      <c r="GO753" s="232"/>
      <c r="GP753" s="232"/>
      <c r="GQ753" s="232"/>
      <c r="GR753" s="232"/>
      <c r="GS753" s="232"/>
      <c r="GT753" s="232"/>
      <c r="GU753" s="232"/>
      <c r="GV753" s="232"/>
      <c r="GW753" s="232"/>
      <c r="GX753" s="232"/>
      <c r="GY753" s="232"/>
      <c r="GZ753" s="232"/>
      <c r="HA753" s="232"/>
      <c r="HB753" s="232"/>
      <c r="HC753" s="232"/>
      <c r="HD753" s="232"/>
      <c r="HE753" s="232"/>
      <c r="HF753" s="232"/>
      <c r="HG753" s="232"/>
      <c r="HH753" s="232"/>
      <c r="HI753" s="232"/>
      <c r="HJ753" s="232"/>
      <c r="HK753" s="232"/>
      <c r="HL753" s="232"/>
      <c r="HM753" s="232"/>
      <c r="HN753" s="232"/>
      <c r="HO753" s="232"/>
      <c r="HP753" s="232"/>
      <c r="HQ753" s="232"/>
      <c r="HR753" s="232"/>
      <c r="HS753" s="232"/>
      <c r="HT753" s="232"/>
      <c r="HU753" s="232"/>
      <c r="HV753" s="232"/>
      <c r="HW753" s="232"/>
      <c r="HX753" s="232"/>
      <c r="HY753" s="232"/>
      <c r="HZ753" s="232"/>
    </row>
    <row r="754" spans="1:234" s="232" customFormat="1" ht="10.5" customHeight="1" thickBot="1">
      <c r="A754" s="473"/>
      <c r="B754" s="474"/>
      <c r="C754" s="297">
        <f>SUM(C739:C752)</f>
        <v>431</v>
      </c>
      <c r="D754" s="288">
        <f>SUM(D739:D752)</f>
        <v>337</v>
      </c>
      <c r="E754" s="233">
        <f aca="true" t="shared" si="235" ref="E754:J754">SUM(E739:E752)</f>
        <v>35</v>
      </c>
      <c r="F754" s="233">
        <f t="shared" si="235"/>
        <v>35</v>
      </c>
      <c r="G754" s="233">
        <f t="shared" si="235"/>
        <v>9</v>
      </c>
      <c r="H754" s="233">
        <f t="shared" si="235"/>
        <v>7</v>
      </c>
      <c r="I754" s="233">
        <f t="shared" si="235"/>
        <v>8</v>
      </c>
      <c r="J754" s="233">
        <f t="shared" si="235"/>
        <v>0</v>
      </c>
      <c r="K754" s="234"/>
      <c r="L754" s="235"/>
      <c r="M754" s="236"/>
      <c r="N754" s="237"/>
      <c r="O754" s="477"/>
      <c r="P754" s="478"/>
      <c r="Q754" s="316">
        <f>IF(C754=0,"",Q753/C754*60)</f>
        <v>10.023201856148491</v>
      </c>
      <c r="R754" s="239"/>
      <c r="S754" s="239"/>
      <c r="T754" s="240"/>
      <c r="U754" s="240"/>
      <c r="V754" s="235"/>
      <c r="W754" s="234"/>
      <c r="X754" s="237"/>
      <c r="Y754" s="241"/>
      <c r="Z754" s="314">
        <f>SUM(Z739:Z752)</f>
        <v>0</v>
      </c>
      <c r="AA754" s="315">
        <f>SUM(AA739:AA752)</f>
        <v>18.6</v>
      </c>
      <c r="AB754" s="288">
        <f>SUM(AB739:AB752)</f>
        <v>281</v>
      </c>
      <c r="AC754" s="288">
        <f aca="true" t="shared" si="236" ref="AC754:AI754">SUM(AC739:AC752)</f>
        <v>150</v>
      </c>
      <c r="AD754" s="288">
        <f t="shared" si="236"/>
        <v>0</v>
      </c>
      <c r="AE754" s="288">
        <f t="shared" si="236"/>
        <v>0</v>
      </c>
      <c r="AF754" s="288">
        <f t="shared" si="236"/>
        <v>0</v>
      </c>
      <c r="AG754" s="288">
        <f t="shared" si="236"/>
        <v>0</v>
      </c>
      <c r="AH754" s="288">
        <f t="shared" si="236"/>
        <v>0</v>
      </c>
      <c r="AI754" s="449">
        <f t="shared" si="236"/>
        <v>0</v>
      </c>
      <c r="AJ754" s="235"/>
      <c r="AK754" s="241"/>
      <c r="AL754" s="314"/>
      <c r="AM754" s="343"/>
      <c r="AN754" s="343"/>
      <c r="AO754" s="315"/>
      <c r="AP754" s="344"/>
      <c r="AQ754" s="368"/>
      <c r="AR754" s="242"/>
      <c r="AS754" s="242"/>
      <c r="AT754" s="242"/>
      <c r="AU754" s="242"/>
      <c r="AV754" s="242"/>
      <c r="AW754" s="242"/>
      <c r="AX754" s="242"/>
      <c r="AY754" s="242"/>
      <c r="AZ754" s="242"/>
      <c r="BA754" s="242"/>
      <c r="BB754" s="242"/>
      <c r="BC754" s="242"/>
      <c r="BD754" s="242"/>
      <c r="BE754" s="242"/>
      <c r="BF754" s="242"/>
      <c r="BG754" s="242"/>
      <c r="BH754" s="242"/>
      <c r="BI754" s="242"/>
      <c r="BJ754" s="242"/>
      <c r="BK754" s="242"/>
      <c r="BL754" s="242"/>
      <c r="BM754" s="242"/>
      <c r="BN754" s="242"/>
      <c r="BO754" s="242"/>
      <c r="BP754" s="242"/>
      <c r="BQ754" s="242"/>
      <c r="BR754" s="242"/>
      <c r="BS754" s="242"/>
      <c r="BT754" s="242"/>
      <c r="BU754" s="242"/>
      <c r="BV754" s="242"/>
      <c r="BW754" s="242"/>
      <c r="BX754" s="242"/>
      <c r="BY754" s="242"/>
      <c r="BZ754" s="242"/>
      <c r="CA754" s="242"/>
      <c r="CB754" s="242"/>
      <c r="CC754" s="242"/>
      <c r="CD754" s="242"/>
      <c r="CE754" s="242"/>
      <c r="CF754" s="242"/>
      <c r="CG754" s="242"/>
      <c r="CH754" s="242"/>
      <c r="CI754" s="242"/>
      <c r="CJ754" s="242"/>
      <c r="CK754" s="242"/>
      <c r="CL754" s="242"/>
      <c r="CM754" s="242"/>
      <c r="CN754" s="242"/>
      <c r="CO754" s="242"/>
      <c r="CP754" s="242"/>
      <c r="CQ754" s="242"/>
      <c r="CR754" s="242"/>
      <c r="CS754" s="242"/>
      <c r="CT754" s="242"/>
      <c r="CU754" s="242"/>
      <c r="CV754" s="242"/>
      <c r="CW754" s="242"/>
      <c r="CX754" s="242"/>
      <c r="CY754" s="242"/>
      <c r="CZ754" s="242"/>
      <c r="DA754" s="242"/>
      <c r="DB754" s="242"/>
      <c r="DC754" s="242"/>
      <c r="DD754" s="242"/>
      <c r="DE754" s="242"/>
      <c r="DF754" s="242"/>
      <c r="DG754" s="242"/>
      <c r="DH754" s="242"/>
      <c r="DI754" s="242"/>
      <c r="DJ754" s="242"/>
      <c r="DK754" s="242"/>
      <c r="DL754" s="242"/>
      <c r="DM754" s="242"/>
      <c r="DN754" s="242"/>
      <c r="DO754" s="242"/>
      <c r="DP754" s="242"/>
      <c r="DQ754" s="242"/>
      <c r="DR754" s="242"/>
      <c r="DS754" s="242"/>
      <c r="DT754" s="242"/>
      <c r="DU754" s="242"/>
      <c r="DV754" s="242"/>
      <c r="DW754" s="242"/>
      <c r="DX754" s="242"/>
      <c r="DY754" s="242"/>
      <c r="DZ754" s="242"/>
      <c r="EA754" s="242"/>
      <c r="EB754" s="242"/>
      <c r="EC754" s="242"/>
      <c r="ED754" s="242"/>
      <c r="EE754" s="242"/>
      <c r="EF754" s="242"/>
      <c r="EG754" s="242"/>
      <c r="EH754" s="242"/>
      <c r="EI754" s="242"/>
      <c r="EJ754" s="242"/>
      <c r="EK754" s="242"/>
      <c r="EL754" s="242"/>
      <c r="EM754" s="242"/>
      <c r="EN754" s="242"/>
      <c r="EO754" s="242"/>
      <c r="EP754" s="242"/>
      <c r="EQ754" s="242"/>
      <c r="ER754" s="242"/>
      <c r="ES754" s="242"/>
      <c r="ET754" s="242"/>
      <c r="EU754" s="242"/>
      <c r="EV754" s="242"/>
      <c r="EW754" s="242"/>
      <c r="EX754" s="242"/>
      <c r="EY754" s="242"/>
      <c r="EZ754" s="242"/>
      <c r="FA754" s="242"/>
      <c r="FB754" s="242"/>
      <c r="FC754" s="242"/>
      <c r="FD754" s="242"/>
      <c r="FE754" s="242"/>
      <c r="FF754" s="242"/>
      <c r="FG754" s="242"/>
      <c r="FH754" s="242"/>
      <c r="FI754" s="242"/>
      <c r="FJ754" s="242"/>
      <c r="FK754" s="242"/>
      <c r="FL754" s="242"/>
      <c r="FM754" s="242"/>
      <c r="FN754" s="242"/>
      <c r="FO754" s="242"/>
      <c r="FP754" s="242"/>
      <c r="FQ754" s="242"/>
      <c r="FR754" s="242"/>
      <c r="FS754" s="242"/>
      <c r="FT754" s="242"/>
      <c r="FU754" s="242"/>
      <c r="FV754" s="242"/>
      <c r="FW754" s="242"/>
      <c r="FX754" s="242"/>
      <c r="FY754" s="242"/>
      <c r="FZ754" s="242"/>
      <c r="GA754" s="242"/>
      <c r="GB754" s="242"/>
      <c r="GC754" s="242"/>
      <c r="GD754" s="242"/>
      <c r="GE754" s="242"/>
      <c r="GF754" s="242"/>
      <c r="GG754" s="242"/>
      <c r="GH754" s="242"/>
      <c r="GI754" s="242"/>
      <c r="GJ754" s="242"/>
      <c r="GK754" s="242"/>
      <c r="GL754" s="242"/>
      <c r="GM754" s="242"/>
      <c r="GN754" s="242"/>
      <c r="GO754" s="242"/>
      <c r="GP754" s="242"/>
      <c r="GQ754" s="242"/>
      <c r="GR754" s="242"/>
      <c r="GS754" s="242"/>
      <c r="GT754" s="242"/>
      <c r="GU754" s="242"/>
      <c r="GV754" s="242"/>
      <c r="GW754" s="242"/>
      <c r="GX754" s="242"/>
      <c r="GY754" s="242"/>
      <c r="GZ754" s="242"/>
      <c r="HA754" s="242"/>
      <c r="HB754" s="242"/>
      <c r="HC754" s="242"/>
      <c r="HD754" s="242"/>
      <c r="HE754" s="242"/>
      <c r="HF754" s="242"/>
      <c r="HG754" s="242"/>
      <c r="HH754" s="242"/>
      <c r="HI754" s="242"/>
      <c r="HJ754" s="242"/>
      <c r="HK754" s="242"/>
      <c r="HL754" s="242"/>
      <c r="HM754" s="242"/>
      <c r="HN754" s="242"/>
      <c r="HO754" s="242"/>
      <c r="HP754" s="242"/>
      <c r="HQ754" s="242"/>
      <c r="HR754" s="242"/>
      <c r="HS754" s="242"/>
      <c r="HT754" s="242"/>
      <c r="HU754" s="242"/>
      <c r="HV754" s="242"/>
      <c r="HW754" s="242"/>
      <c r="HX754" s="242"/>
      <c r="HY754" s="242"/>
      <c r="HZ754" s="242"/>
    </row>
    <row r="755" spans="1:234" s="242" customFormat="1" ht="10.5" customHeight="1" thickBot="1">
      <c r="A755" s="469" t="s">
        <v>51</v>
      </c>
      <c r="B755" s="470">
        <f>B751+1</f>
        <v>38985</v>
      </c>
      <c r="C755" s="293">
        <f>SUM(D755:J756)</f>
        <v>90</v>
      </c>
      <c r="D755" s="284"/>
      <c r="E755" s="80"/>
      <c r="F755" s="80"/>
      <c r="G755" s="80"/>
      <c r="H755" s="80"/>
      <c r="I755" s="80"/>
      <c r="J755" s="81"/>
      <c r="K755" s="28"/>
      <c r="L755" s="30"/>
      <c r="M755" s="82"/>
      <c r="N755" s="83"/>
      <c r="O755" s="214"/>
      <c r="P755" s="223"/>
      <c r="Q755" s="318">
        <f>SUM(R755:R756,T755:T756)+SUM(S755:S756)*1.5+SUM(U755:U756)/3+SUM(V755:V756)*0.6</f>
        <v>17</v>
      </c>
      <c r="R755" s="70"/>
      <c r="S755" s="70"/>
      <c r="T755" s="29"/>
      <c r="U755" s="29"/>
      <c r="V755" s="30"/>
      <c r="W755" s="28"/>
      <c r="X755" s="83"/>
      <c r="Y755" s="140"/>
      <c r="Z755" s="185"/>
      <c r="AA755" s="34"/>
      <c r="AB755" s="32"/>
      <c r="AC755" s="33"/>
      <c r="AD755" s="33"/>
      <c r="AE755" s="33"/>
      <c r="AF755" s="33"/>
      <c r="AG755" s="33"/>
      <c r="AH755" s="33"/>
      <c r="AI755" s="34"/>
      <c r="AJ755" s="30"/>
      <c r="AK755" s="180" t="s">
        <v>99</v>
      </c>
      <c r="AL755" s="185"/>
      <c r="AM755" s="33"/>
      <c r="AN755" s="351"/>
      <c r="AO755" s="34"/>
      <c r="AP755" s="352"/>
      <c r="AQ755" s="48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c r="BO755" s="59"/>
      <c r="BP755" s="59"/>
      <c r="BQ755" s="59"/>
      <c r="BR755" s="59"/>
      <c r="BS755" s="59"/>
      <c r="BT755" s="59"/>
      <c r="BU755" s="59"/>
      <c r="BV755" s="59"/>
      <c r="BW755" s="59"/>
      <c r="BX755" s="59"/>
      <c r="BY755" s="59"/>
      <c r="BZ755" s="59"/>
      <c r="CA755" s="59"/>
      <c r="CB755" s="59"/>
      <c r="CC755" s="59"/>
      <c r="CD755" s="59"/>
      <c r="CE755" s="59"/>
      <c r="CF755" s="59"/>
      <c r="CG755" s="59"/>
      <c r="CH755" s="59"/>
      <c r="CI755" s="59"/>
      <c r="CJ755" s="59"/>
      <c r="CK755" s="59"/>
      <c r="CL755" s="59"/>
      <c r="CM755" s="59"/>
      <c r="CN755" s="59"/>
      <c r="CO755" s="59"/>
      <c r="CP755" s="59"/>
      <c r="CQ755" s="59"/>
      <c r="CR755" s="59"/>
      <c r="CS755" s="59"/>
      <c r="CT755" s="59"/>
      <c r="CU755" s="59"/>
      <c r="CV755" s="59"/>
      <c r="CW755" s="59"/>
      <c r="CX755" s="59"/>
      <c r="CY755" s="59"/>
      <c r="CZ755" s="59"/>
      <c r="DA755" s="59"/>
      <c r="DB755" s="59"/>
      <c r="DC755" s="59"/>
      <c r="DD755" s="59"/>
      <c r="DE755" s="59"/>
      <c r="DF755" s="59"/>
      <c r="DG755" s="59"/>
      <c r="DH755" s="59"/>
      <c r="DI755" s="59"/>
      <c r="DJ755" s="59"/>
      <c r="DK755" s="59"/>
      <c r="DL755" s="59"/>
      <c r="DM755" s="59"/>
      <c r="DN755" s="59"/>
      <c r="DO755" s="59"/>
      <c r="DP755" s="59"/>
      <c r="DQ755" s="59"/>
      <c r="DR755" s="59"/>
      <c r="DS755" s="59"/>
      <c r="DT755" s="59"/>
      <c r="DU755" s="59"/>
      <c r="DV755" s="59"/>
      <c r="DW755" s="59"/>
      <c r="DX755" s="59"/>
      <c r="DY755" s="59"/>
      <c r="DZ755" s="59"/>
      <c r="EA755" s="59"/>
      <c r="EB755" s="59"/>
      <c r="EC755" s="59"/>
      <c r="ED755" s="59"/>
      <c r="EE755" s="59"/>
      <c r="EF755" s="59"/>
      <c r="EG755" s="59"/>
      <c r="EH755" s="59"/>
      <c r="EI755" s="59"/>
      <c r="EJ755" s="59"/>
      <c r="EK755" s="59"/>
      <c r="EL755" s="59"/>
      <c r="EM755" s="59"/>
      <c r="EN755" s="59"/>
      <c r="EO755" s="59"/>
      <c r="EP755" s="59"/>
      <c r="EQ755" s="59"/>
      <c r="ER755" s="59"/>
      <c r="ES755" s="59"/>
      <c r="ET755" s="59"/>
      <c r="EU755" s="59"/>
      <c r="EV755" s="59"/>
      <c r="EW755" s="59"/>
      <c r="EX755" s="59"/>
      <c r="EY755" s="59"/>
      <c r="EZ755" s="59"/>
      <c r="FA755" s="59"/>
      <c r="FB755" s="59"/>
      <c r="FC755" s="59"/>
      <c r="FD755" s="59"/>
      <c r="FE755" s="59"/>
      <c r="FF755" s="59"/>
      <c r="FG755" s="59"/>
      <c r="FH755" s="59"/>
      <c r="FI755" s="59"/>
      <c r="FJ755" s="59"/>
      <c r="FK755" s="59"/>
      <c r="FL755" s="59"/>
      <c r="FM755" s="59"/>
      <c r="FN755" s="59"/>
      <c r="FO755" s="59"/>
      <c r="FP755" s="59"/>
      <c r="FQ755" s="59"/>
      <c r="FR755" s="59"/>
      <c r="FS755" s="59"/>
      <c r="FT755" s="59"/>
      <c r="FU755" s="59"/>
      <c r="FV755" s="59"/>
      <c r="FW755" s="59"/>
      <c r="FX755" s="59"/>
      <c r="FY755" s="59"/>
      <c r="FZ755" s="59"/>
      <c r="GA755" s="59"/>
      <c r="GB755" s="59"/>
      <c r="GC755" s="59"/>
      <c r="GD755" s="59"/>
      <c r="GE755" s="59"/>
      <c r="GF755" s="59"/>
      <c r="GG755" s="59"/>
      <c r="GH755" s="59"/>
      <c r="GI755" s="59"/>
      <c r="GJ755" s="59"/>
      <c r="GK755" s="59"/>
      <c r="GL755" s="59"/>
      <c r="GM755" s="59"/>
      <c r="GN755" s="59"/>
      <c r="GO755" s="59"/>
      <c r="GP755" s="59"/>
      <c r="GQ755" s="59"/>
      <c r="GR755" s="59"/>
      <c r="GS755" s="59"/>
      <c r="GT755" s="59"/>
      <c r="GU755" s="59"/>
      <c r="GV755" s="59"/>
      <c r="GW755" s="59"/>
      <c r="GX755" s="59"/>
      <c r="GY755" s="59"/>
      <c r="GZ755" s="59"/>
      <c r="HA755" s="59"/>
      <c r="HB755" s="59"/>
      <c r="HC755" s="59"/>
      <c r="HD755" s="59"/>
      <c r="HE755" s="59"/>
      <c r="HF755" s="59"/>
      <c r="HG755" s="59"/>
      <c r="HH755" s="59"/>
      <c r="HI755" s="59"/>
      <c r="HJ755" s="59"/>
      <c r="HK755" s="59"/>
      <c r="HL755" s="59"/>
      <c r="HM755" s="59"/>
      <c r="HN755" s="59"/>
      <c r="HO755" s="59"/>
      <c r="HP755" s="59"/>
      <c r="HQ755" s="59"/>
      <c r="HR755" s="59"/>
      <c r="HS755" s="59"/>
      <c r="HT755" s="59"/>
      <c r="HU755" s="59"/>
      <c r="HV755" s="59"/>
      <c r="HW755" s="59"/>
      <c r="HX755" s="59"/>
      <c r="HY755" s="59"/>
      <c r="HZ755" s="59"/>
    </row>
    <row r="756" spans="1:234" ht="10.5" customHeight="1">
      <c r="A756" s="467"/>
      <c r="B756" s="468"/>
      <c r="C756" s="292"/>
      <c r="D756" s="283">
        <v>90</v>
      </c>
      <c r="E756" s="87"/>
      <c r="F756" s="87"/>
      <c r="G756" s="87"/>
      <c r="H756" s="87"/>
      <c r="I756" s="87"/>
      <c r="J756" s="88"/>
      <c r="K756" s="89" t="s">
        <v>31</v>
      </c>
      <c r="L756" s="90">
        <v>8</v>
      </c>
      <c r="M756" s="91" t="s">
        <v>97</v>
      </c>
      <c r="N756" s="92">
        <v>15</v>
      </c>
      <c r="O756" s="215" t="s">
        <v>29</v>
      </c>
      <c r="P756" s="224"/>
      <c r="Q756" s="319"/>
      <c r="R756" s="93"/>
      <c r="S756" s="93"/>
      <c r="T756" s="94">
        <v>17</v>
      </c>
      <c r="U756" s="94"/>
      <c r="V756" s="90"/>
      <c r="W756" s="89">
        <v>123</v>
      </c>
      <c r="X756" s="92"/>
      <c r="Y756" s="182"/>
      <c r="Z756" s="184"/>
      <c r="AA756" s="306"/>
      <c r="AB756" s="442">
        <v>90</v>
      </c>
      <c r="AC756" s="349"/>
      <c r="AD756" s="349"/>
      <c r="AE756" s="349"/>
      <c r="AF756" s="349"/>
      <c r="AG756" s="349"/>
      <c r="AH756" s="349"/>
      <c r="AI756" s="306"/>
      <c r="AJ756" s="90">
        <v>7</v>
      </c>
      <c r="AK756" s="182"/>
      <c r="AL756" s="184"/>
      <c r="AM756" s="349"/>
      <c r="AN756" s="349"/>
      <c r="AO756" s="306"/>
      <c r="AP756" s="350"/>
      <c r="AQ756" s="490"/>
      <c r="AR756" s="95"/>
      <c r="AS756" s="95"/>
      <c r="AT756" s="95"/>
      <c r="AU756" s="95"/>
      <c r="AV756" s="95"/>
      <c r="AW756" s="95"/>
      <c r="AX756" s="95"/>
      <c r="AY756" s="95"/>
      <c r="AZ756" s="95"/>
      <c r="BA756" s="95"/>
      <c r="BB756" s="95"/>
      <c r="BC756" s="95"/>
      <c r="BD756" s="95"/>
      <c r="BE756" s="95"/>
      <c r="BF756" s="95"/>
      <c r="BG756" s="95"/>
      <c r="BH756" s="95"/>
      <c r="BI756" s="95"/>
      <c r="BJ756" s="95"/>
      <c r="BK756" s="95"/>
      <c r="BL756" s="95"/>
      <c r="BM756" s="95"/>
      <c r="BN756" s="95"/>
      <c r="BO756" s="95"/>
      <c r="BP756" s="95"/>
      <c r="BQ756" s="95"/>
      <c r="BR756" s="95"/>
      <c r="BS756" s="95"/>
      <c r="BT756" s="95"/>
      <c r="BU756" s="95"/>
      <c r="BV756" s="95"/>
      <c r="BW756" s="95"/>
      <c r="BX756" s="95"/>
      <c r="BY756" s="95"/>
      <c r="BZ756" s="95"/>
      <c r="CA756" s="95"/>
      <c r="CB756" s="95"/>
      <c r="CC756" s="95"/>
      <c r="CD756" s="95"/>
      <c r="CE756" s="95"/>
      <c r="CF756" s="95"/>
      <c r="CG756" s="95"/>
      <c r="CH756" s="95"/>
      <c r="CI756" s="95"/>
      <c r="CJ756" s="95"/>
      <c r="CK756" s="95"/>
      <c r="CL756" s="95"/>
      <c r="CM756" s="95"/>
      <c r="CN756" s="95"/>
      <c r="CO756" s="95"/>
      <c r="CP756" s="95"/>
      <c r="CQ756" s="95"/>
      <c r="CR756" s="95"/>
      <c r="CS756" s="95"/>
      <c r="CT756" s="95"/>
      <c r="CU756" s="95"/>
      <c r="CV756" s="95"/>
      <c r="CW756" s="95"/>
      <c r="CX756" s="95"/>
      <c r="CY756" s="95"/>
      <c r="CZ756" s="95"/>
      <c r="DA756" s="95"/>
      <c r="DB756" s="95"/>
      <c r="DC756" s="95"/>
      <c r="DD756" s="95"/>
      <c r="DE756" s="95"/>
      <c r="DF756" s="95"/>
      <c r="DG756" s="95"/>
      <c r="DH756" s="95"/>
      <c r="DI756" s="95"/>
      <c r="DJ756" s="95"/>
      <c r="DK756" s="95"/>
      <c r="DL756" s="95"/>
      <c r="DM756" s="95"/>
      <c r="DN756" s="95"/>
      <c r="DO756" s="95"/>
      <c r="DP756" s="95"/>
      <c r="DQ756" s="95"/>
      <c r="DR756" s="95"/>
      <c r="DS756" s="95"/>
      <c r="DT756" s="95"/>
      <c r="DU756" s="95"/>
      <c r="DV756" s="95"/>
      <c r="DW756" s="95"/>
      <c r="DX756" s="95"/>
      <c r="DY756" s="95"/>
      <c r="DZ756" s="95"/>
      <c r="EA756" s="95"/>
      <c r="EB756" s="95"/>
      <c r="EC756" s="95"/>
      <c r="ED756" s="95"/>
      <c r="EE756" s="95"/>
      <c r="EF756" s="95"/>
      <c r="EG756" s="95"/>
      <c r="EH756" s="95"/>
      <c r="EI756" s="95"/>
      <c r="EJ756" s="95"/>
      <c r="EK756" s="95"/>
      <c r="EL756" s="95"/>
      <c r="EM756" s="95"/>
      <c r="EN756" s="95"/>
      <c r="EO756" s="95"/>
      <c r="EP756" s="95"/>
      <c r="EQ756" s="95"/>
      <c r="ER756" s="95"/>
      <c r="ES756" s="95"/>
      <c r="ET756" s="95"/>
      <c r="EU756" s="95"/>
      <c r="EV756" s="95"/>
      <c r="EW756" s="95"/>
      <c r="EX756" s="95"/>
      <c r="EY756" s="95"/>
      <c r="EZ756" s="95"/>
      <c r="FA756" s="95"/>
      <c r="FB756" s="95"/>
      <c r="FC756" s="95"/>
      <c r="FD756" s="95"/>
      <c r="FE756" s="95"/>
      <c r="FF756" s="95"/>
      <c r="FG756" s="95"/>
      <c r="FH756" s="95"/>
      <c r="FI756" s="95"/>
      <c r="FJ756" s="95"/>
      <c r="FK756" s="95"/>
      <c r="FL756" s="95"/>
      <c r="FM756" s="95"/>
      <c r="FN756" s="95"/>
      <c r="FO756" s="95"/>
      <c r="FP756" s="95"/>
      <c r="FQ756" s="95"/>
      <c r="FR756" s="95"/>
      <c r="FS756" s="95"/>
      <c r="FT756" s="95"/>
      <c r="FU756" s="95"/>
      <c r="FV756" s="95"/>
      <c r="FW756" s="95"/>
      <c r="FX756" s="95"/>
      <c r="FY756" s="95"/>
      <c r="FZ756" s="95"/>
      <c r="GA756" s="95"/>
      <c r="GB756" s="95"/>
      <c r="GC756" s="95"/>
      <c r="GD756" s="95"/>
      <c r="GE756" s="95"/>
      <c r="GF756" s="95"/>
      <c r="GG756" s="95"/>
      <c r="GH756" s="95"/>
      <c r="GI756" s="95"/>
      <c r="GJ756" s="95"/>
      <c r="GK756" s="95"/>
      <c r="GL756" s="95"/>
      <c r="GM756" s="95"/>
      <c r="GN756" s="95"/>
      <c r="GO756" s="95"/>
      <c r="GP756" s="95"/>
      <c r="GQ756" s="95"/>
      <c r="GR756" s="95"/>
      <c r="GS756" s="95"/>
      <c r="GT756" s="95"/>
      <c r="GU756" s="95"/>
      <c r="GV756" s="95"/>
      <c r="GW756" s="95"/>
      <c r="GX756" s="95"/>
      <c r="GY756" s="95"/>
      <c r="GZ756" s="95"/>
      <c r="HA756" s="95"/>
      <c r="HB756" s="95"/>
      <c r="HC756" s="95"/>
      <c r="HD756" s="95"/>
      <c r="HE756" s="95"/>
      <c r="HF756" s="95"/>
      <c r="HG756" s="95"/>
      <c r="HH756" s="95"/>
      <c r="HI756" s="95"/>
      <c r="HJ756" s="95"/>
      <c r="HK756" s="95"/>
      <c r="HL756" s="95"/>
      <c r="HM756" s="95"/>
      <c r="HN756" s="95"/>
      <c r="HO756" s="95"/>
      <c r="HP756" s="95"/>
      <c r="HQ756" s="95"/>
      <c r="HR756" s="95"/>
      <c r="HS756" s="95"/>
      <c r="HT756" s="95"/>
      <c r="HU756" s="95"/>
      <c r="HV756" s="95"/>
      <c r="HW756" s="95"/>
      <c r="HX756" s="95"/>
      <c r="HY756" s="95"/>
      <c r="HZ756" s="95"/>
    </row>
    <row r="757" spans="1:234" s="95" customFormat="1" ht="10.5" customHeight="1">
      <c r="A757" s="463" t="s">
        <v>59</v>
      </c>
      <c r="B757" s="465">
        <f>B755+1</f>
        <v>38986</v>
      </c>
      <c r="C757" s="293">
        <f>SUM(D757:J758)</f>
        <v>0</v>
      </c>
      <c r="D757" s="284"/>
      <c r="E757" s="80"/>
      <c r="F757" s="80"/>
      <c r="G757" s="80"/>
      <c r="H757" s="80"/>
      <c r="I757" s="80"/>
      <c r="J757" s="81"/>
      <c r="K757" s="28"/>
      <c r="L757" s="30"/>
      <c r="M757" s="82"/>
      <c r="N757" s="83"/>
      <c r="O757" s="211"/>
      <c r="P757" s="221"/>
      <c r="Q757" s="318">
        <f>SUM(R757:R758,T757:T758)+SUM(S757:S758)*1.5+SUM(U757:U758)/3+SUM(V757:V758)*0.6</f>
        <v>0</v>
      </c>
      <c r="R757" s="70"/>
      <c r="S757" s="70"/>
      <c r="T757" s="29"/>
      <c r="U757" s="29"/>
      <c r="V757" s="30"/>
      <c r="W757" s="28"/>
      <c r="X757" s="83"/>
      <c r="Y757" s="140"/>
      <c r="Z757" s="185"/>
      <c r="AA757" s="34"/>
      <c r="AB757" s="32"/>
      <c r="AC757" s="33"/>
      <c r="AD757" s="33"/>
      <c r="AE757" s="33"/>
      <c r="AF757" s="33"/>
      <c r="AG757" s="33"/>
      <c r="AH757" s="33"/>
      <c r="AI757" s="34"/>
      <c r="AJ757" s="30"/>
      <c r="AK757" s="180" t="s">
        <v>99</v>
      </c>
      <c r="AL757" s="185"/>
      <c r="AM757" s="33"/>
      <c r="AN757" s="33"/>
      <c r="AO757" s="34"/>
      <c r="AP757" s="352"/>
      <c r="AQ757" s="491" t="s">
        <v>369</v>
      </c>
      <c r="AR757" s="59"/>
      <c r="AS757" s="59"/>
      <c r="AT757" s="59"/>
      <c r="AU757" s="59"/>
      <c r="AV757" s="59"/>
      <c r="AW757" s="59"/>
      <c r="AX757" s="59"/>
      <c r="AY757" s="59"/>
      <c r="AZ757" s="59"/>
      <c r="BA757" s="59"/>
      <c r="BB757" s="59"/>
      <c r="BC757" s="59"/>
      <c r="BD757" s="59"/>
      <c r="BE757" s="59"/>
      <c r="BF757" s="59"/>
      <c r="BG757" s="59"/>
      <c r="BH757" s="59"/>
      <c r="BI757" s="59"/>
      <c r="BJ757" s="59"/>
      <c r="BK757" s="59"/>
      <c r="BL757" s="59"/>
      <c r="BM757" s="59"/>
      <c r="BN757" s="59"/>
      <c r="BO757" s="59"/>
      <c r="BP757" s="59"/>
      <c r="BQ757" s="59"/>
      <c r="BR757" s="59"/>
      <c r="BS757" s="59"/>
      <c r="BT757" s="59"/>
      <c r="BU757" s="59"/>
      <c r="BV757" s="59"/>
      <c r="BW757" s="59"/>
      <c r="BX757" s="59"/>
      <c r="BY757" s="59"/>
      <c r="BZ757" s="59"/>
      <c r="CA757" s="59"/>
      <c r="CB757" s="59"/>
      <c r="CC757" s="59"/>
      <c r="CD757" s="59"/>
      <c r="CE757" s="59"/>
      <c r="CF757" s="59"/>
      <c r="CG757" s="59"/>
      <c r="CH757" s="59"/>
      <c r="CI757" s="59"/>
      <c r="CJ757" s="59"/>
      <c r="CK757" s="59"/>
      <c r="CL757" s="59"/>
      <c r="CM757" s="59"/>
      <c r="CN757" s="59"/>
      <c r="CO757" s="59"/>
      <c r="CP757" s="59"/>
      <c r="CQ757" s="59"/>
      <c r="CR757" s="59"/>
      <c r="CS757" s="59"/>
      <c r="CT757" s="59"/>
      <c r="CU757" s="59"/>
      <c r="CV757" s="59"/>
      <c r="CW757" s="59"/>
      <c r="CX757" s="59"/>
      <c r="CY757" s="59"/>
      <c r="CZ757" s="59"/>
      <c r="DA757" s="59"/>
      <c r="DB757" s="59"/>
      <c r="DC757" s="59"/>
      <c r="DD757" s="59"/>
      <c r="DE757" s="59"/>
      <c r="DF757" s="59"/>
      <c r="DG757" s="59"/>
      <c r="DH757" s="59"/>
      <c r="DI757" s="59"/>
      <c r="DJ757" s="59"/>
      <c r="DK757" s="59"/>
      <c r="DL757" s="59"/>
      <c r="DM757" s="59"/>
      <c r="DN757" s="59"/>
      <c r="DO757" s="59"/>
      <c r="DP757" s="59"/>
      <c r="DQ757" s="59"/>
      <c r="DR757" s="59"/>
      <c r="DS757" s="59"/>
      <c r="DT757" s="59"/>
      <c r="DU757" s="59"/>
      <c r="DV757" s="59"/>
      <c r="DW757" s="59"/>
      <c r="DX757" s="59"/>
      <c r="DY757" s="59"/>
      <c r="DZ757" s="59"/>
      <c r="EA757" s="59"/>
      <c r="EB757" s="59"/>
      <c r="EC757" s="59"/>
      <c r="ED757" s="59"/>
      <c r="EE757" s="59"/>
      <c r="EF757" s="59"/>
      <c r="EG757" s="59"/>
      <c r="EH757" s="59"/>
      <c r="EI757" s="59"/>
      <c r="EJ757" s="59"/>
      <c r="EK757" s="59"/>
      <c r="EL757" s="59"/>
      <c r="EM757" s="59"/>
      <c r="EN757" s="59"/>
      <c r="EO757" s="59"/>
      <c r="EP757" s="59"/>
      <c r="EQ757" s="59"/>
      <c r="ER757" s="59"/>
      <c r="ES757" s="59"/>
      <c r="ET757" s="59"/>
      <c r="EU757" s="59"/>
      <c r="EV757" s="59"/>
      <c r="EW757" s="59"/>
      <c r="EX757" s="59"/>
      <c r="EY757" s="59"/>
      <c r="EZ757" s="59"/>
      <c r="FA757" s="59"/>
      <c r="FB757" s="59"/>
      <c r="FC757" s="59"/>
      <c r="FD757" s="59"/>
      <c r="FE757" s="59"/>
      <c r="FF757" s="59"/>
      <c r="FG757" s="59"/>
      <c r="FH757" s="59"/>
      <c r="FI757" s="59"/>
      <c r="FJ757" s="59"/>
      <c r="FK757" s="59"/>
      <c r="FL757" s="59"/>
      <c r="FM757" s="59"/>
      <c r="FN757" s="59"/>
      <c r="FO757" s="59"/>
      <c r="FP757" s="59"/>
      <c r="FQ757" s="59"/>
      <c r="FR757" s="59"/>
      <c r="FS757" s="59"/>
      <c r="FT757" s="59"/>
      <c r="FU757" s="59"/>
      <c r="FV757" s="59"/>
      <c r="FW757" s="59"/>
      <c r="FX757" s="59"/>
      <c r="FY757" s="59"/>
      <c r="FZ757" s="59"/>
      <c r="GA757" s="59"/>
      <c r="GB757" s="59"/>
      <c r="GC757" s="59"/>
      <c r="GD757" s="59"/>
      <c r="GE757" s="59"/>
      <c r="GF757" s="59"/>
      <c r="GG757" s="59"/>
      <c r="GH757" s="59"/>
      <c r="GI757" s="59"/>
      <c r="GJ757" s="59"/>
      <c r="GK757" s="59"/>
      <c r="GL757" s="59"/>
      <c r="GM757" s="59"/>
      <c r="GN757" s="59"/>
      <c r="GO757" s="59"/>
      <c r="GP757" s="59"/>
      <c r="GQ757" s="59"/>
      <c r="GR757" s="59"/>
      <c r="GS757" s="59"/>
      <c r="GT757" s="59"/>
      <c r="GU757" s="59"/>
      <c r="GV757" s="59"/>
      <c r="GW757" s="59"/>
      <c r="GX757" s="59"/>
      <c r="GY757" s="59"/>
      <c r="GZ757" s="59"/>
      <c r="HA757" s="59"/>
      <c r="HB757" s="59"/>
      <c r="HC757" s="59"/>
      <c r="HD757" s="59"/>
      <c r="HE757" s="59"/>
      <c r="HF757" s="59"/>
      <c r="HG757" s="59"/>
      <c r="HH757" s="59"/>
      <c r="HI757" s="59"/>
      <c r="HJ757" s="59"/>
      <c r="HK757" s="59"/>
      <c r="HL757" s="59"/>
      <c r="HM757" s="59"/>
      <c r="HN757" s="59"/>
      <c r="HO757" s="59"/>
      <c r="HP757" s="59"/>
      <c r="HQ757" s="59"/>
      <c r="HR757" s="59"/>
      <c r="HS757" s="59"/>
      <c r="HT757" s="59"/>
      <c r="HU757" s="59"/>
      <c r="HV757" s="59"/>
      <c r="HW757" s="59"/>
      <c r="HX757" s="59"/>
      <c r="HY757" s="59"/>
      <c r="HZ757" s="59"/>
    </row>
    <row r="758" spans="1:234" ht="10.5" customHeight="1">
      <c r="A758" s="467"/>
      <c r="B758" s="468"/>
      <c r="C758" s="292"/>
      <c r="D758" s="283"/>
      <c r="E758" s="87"/>
      <c r="F758" s="87"/>
      <c r="G758" s="87"/>
      <c r="H758" s="87"/>
      <c r="I758" s="87"/>
      <c r="J758" s="88"/>
      <c r="K758" s="89"/>
      <c r="L758" s="90"/>
      <c r="M758" s="91"/>
      <c r="N758" s="92"/>
      <c r="O758" s="212"/>
      <c r="P758" s="222"/>
      <c r="Q758" s="319"/>
      <c r="R758" s="93"/>
      <c r="S758" s="93"/>
      <c r="T758" s="94"/>
      <c r="U758" s="94"/>
      <c r="V758" s="90"/>
      <c r="W758" s="89"/>
      <c r="X758" s="92"/>
      <c r="Y758" s="182"/>
      <c r="Z758" s="184"/>
      <c r="AA758" s="306"/>
      <c r="AB758" s="442"/>
      <c r="AC758" s="349"/>
      <c r="AD758" s="349"/>
      <c r="AE758" s="349"/>
      <c r="AF758" s="349"/>
      <c r="AG758" s="349"/>
      <c r="AH758" s="349"/>
      <c r="AI758" s="306"/>
      <c r="AJ758" s="90">
        <v>7</v>
      </c>
      <c r="AK758" s="182"/>
      <c r="AL758" s="184"/>
      <c r="AM758" s="349"/>
      <c r="AN758" s="349"/>
      <c r="AO758" s="306"/>
      <c r="AP758" s="350">
        <v>9</v>
      </c>
      <c r="AQ758" s="490"/>
      <c r="AR758" s="95"/>
      <c r="AS758" s="95"/>
      <c r="AT758" s="95"/>
      <c r="AU758" s="95"/>
      <c r="AV758" s="95"/>
      <c r="AW758" s="95"/>
      <c r="AX758" s="95"/>
      <c r="AY758" s="95"/>
      <c r="AZ758" s="95"/>
      <c r="BA758" s="95"/>
      <c r="BB758" s="95"/>
      <c r="BC758" s="95"/>
      <c r="BD758" s="95"/>
      <c r="BE758" s="95"/>
      <c r="BF758" s="95"/>
      <c r="BG758" s="95"/>
      <c r="BH758" s="95"/>
      <c r="BI758" s="95"/>
      <c r="BJ758" s="95"/>
      <c r="BK758" s="95"/>
      <c r="BL758" s="95"/>
      <c r="BM758" s="95"/>
      <c r="BN758" s="95"/>
      <c r="BO758" s="95"/>
      <c r="BP758" s="95"/>
      <c r="BQ758" s="95"/>
      <c r="BR758" s="95"/>
      <c r="BS758" s="95"/>
      <c r="BT758" s="95"/>
      <c r="BU758" s="95"/>
      <c r="BV758" s="95"/>
      <c r="BW758" s="95"/>
      <c r="BX758" s="95"/>
      <c r="BY758" s="95"/>
      <c r="BZ758" s="95"/>
      <c r="CA758" s="95"/>
      <c r="CB758" s="95"/>
      <c r="CC758" s="95"/>
      <c r="CD758" s="95"/>
      <c r="CE758" s="95"/>
      <c r="CF758" s="95"/>
      <c r="CG758" s="95"/>
      <c r="CH758" s="95"/>
      <c r="CI758" s="95"/>
      <c r="CJ758" s="95"/>
      <c r="CK758" s="95"/>
      <c r="CL758" s="95"/>
      <c r="CM758" s="95"/>
      <c r="CN758" s="95"/>
      <c r="CO758" s="95"/>
      <c r="CP758" s="95"/>
      <c r="CQ758" s="95"/>
      <c r="CR758" s="95"/>
      <c r="CS758" s="95"/>
      <c r="CT758" s="95"/>
      <c r="CU758" s="95"/>
      <c r="CV758" s="95"/>
      <c r="CW758" s="95"/>
      <c r="CX758" s="95"/>
      <c r="CY758" s="95"/>
      <c r="CZ758" s="95"/>
      <c r="DA758" s="95"/>
      <c r="DB758" s="95"/>
      <c r="DC758" s="95"/>
      <c r="DD758" s="95"/>
      <c r="DE758" s="95"/>
      <c r="DF758" s="95"/>
      <c r="DG758" s="95"/>
      <c r="DH758" s="95"/>
      <c r="DI758" s="95"/>
      <c r="DJ758" s="95"/>
      <c r="DK758" s="95"/>
      <c r="DL758" s="95"/>
      <c r="DM758" s="95"/>
      <c r="DN758" s="95"/>
      <c r="DO758" s="95"/>
      <c r="DP758" s="95"/>
      <c r="DQ758" s="95"/>
      <c r="DR758" s="95"/>
      <c r="DS758" s="95"/>
      <c r="DT758" s="95"/>
      <c r="DU758" s="95"/>
      <c r="DV758" s="95"/>
      <c r="DW758" s="95"/>
      <c r="DX758" s="95"/>
      <c r="DY758" s="95"/>
      <c r="DZ758" s="95"/>
      <c r="EA758" s="95"/>
      <c r="EB758" s="95"/>
      <c r="EC758" s="95"/>
      <c r="ED758" s="95"/>
      <c r="EE758" s="95"/>
      <c r="EF758" s="95"/>
      <c r="EG758" s="95"/>
      <c r="EH758" s="95"/>
      <c r="EI758" s="95"/>
      <c r="EJ758" s="95"/>
      <c r="EK758" s="95"/>
      <c r="EL758" s="95"/>
      <c r="EM758" s="95"/>
      <c r="EN758" s="95"/>
      <c r="EO758" s="95"/>
      <c r="EP758" s="95"/>
      <c r="EQ758" s="95"/>
      <c r="ER758" s="95"/>
      <c r="ES758" s="95"/>
      <c r="ET758" s="95"/>
      <c r="EU758" s="95"/>
      <c r="EV758" s="95"/>
      <c r="EW758" s="95"/>
      <c r="EX758" s="95"/>
      <c r="EY758" s="95"/>
      <c r="EZ758" s="95"/>
      <c r="FA758" s="95"/>
      <c r="FB758" s="95"/>
      <c r="FC758" s="95"/>
      <c r="FD758" s="95"/>
      <c r="FE758" s="95"/>
      <c r="FF758" s="95"/>
      <c r="FG758" s="95"/>
      <c r="FH758" s="95"/>
      <c r="FI758" s="95"/>
      <c r="FJ758" s="95"/>
      <c r="FK758" s="95"/>
      <c r="FL758" s="95"/>
      <c r="FM758" s="95"/>
      <c r="FN758" s="95"/>
      <c r="FO758" s="95"/>
      <c r="FP758" s="95"/>
      <c r="FQ758" s="95"/>
      <c r="FR758" s="95"/>
      <c r="FS758" s="95"/>
      <c r="FT758" s="95"/>
      <c r="FU758" s="95"/>
      <c r="FV758" s="95"/>
      <c r="FW758" s="95"/>
      <c r="FX758" s="95"/>
      <c r="FY758" s="95"/>
      <c r="FZ758" s="95"/>
      <c r="GA758" s="95"/>
      <c r="GB758" s="95"/>
      <c r="GC758" s="95"/>
      <c r="GD758" s="95"/>
      <c r="GE758" s="95"/>
      <c r="GF758" s="95"/>
      <c r="GG758" s="95"/>
      <c r="GH758" s="95"/>
      <c r="GI758" s="95"/>
      <c r="GJ758" s="95"/>
      <c r="GK758" s="95"/>
      <c r="GL758" s="95"/>
      <c r="GM758" s="95"/>
      <c r="GN758" s="95"/>
      <c r="GO758" s="95"/>
      <c r="GP758" s="95"/>
      <c r="GQ758" s="95"/>
      <c r="GR758" s="95"/>
      <c r="GS758" s="95"/>
      <c r="GT758" s="95"/>
      <c r="GU758" s="95"/>
      <c r="GV758" s="95"/>
      <c r="GW758" s="95"/>
      <c r="GX758" s="95"/>
      <c r="GY758" s="95"/>
      <c r="GZ758" s="95"/>
      <c r="HA758" s="95"/>
      <c r="HB758" s="95"/>
      <c r="HC758" s="95"/>
      <c r="HD758" s="95"/>
      <c r="HE758" s="95"/>
      <c r="HF758" s="95"/>
      <c r="HG758" s="95"/>
      <c r="HH758" s="95"/>
      <c r="HI758" s="95"/>
      <c r="HJ758" s="95"/>
      <c r="HK758" s="95"/>
      <c r="HL758" s="95"/>
      <c r="HM758" s="95"/>
      <c r="HN758" s="95"/>
      <c r="HO758" s="95"/>
      <c r="HP758" s="95"/>
      <c r="HQ758" s="95"/>
      <c r="HR758" s="95"/>
      <c r="HS758" s="95"/>
      <c r="HT758" s="95"/>
      <c r="HU758" s="95"/>
      <c r="HV758" s="95"/>
      <c r="HW758" s="95"/>
      <c r="HX758" s="95"/>
      <c r="HY758" s="95"/>
      <c r="HZ758" s="95"/>
    </row>
    <row r="759" spans="1:234" s="95" customFormat="1" ht="10.5" customHeight="1">
      <c r="A759" s="463" t="s">
        <v>60</v>
      </c>
      <c r="B759" s="465">
        <f>B757+1</f>
        <v>38987</v>
      </c>
      <c r="C759" s="293">
        <f>SUM(D759:J760)</f>
        <v>31</v>
      </c>
      <c r="D759" s="284"/>
      <c r="E759" s="80"/>
      <c r="F759" s="80"/>
      <c r="G759" s="80"/>
      <c r="H759" s="80"/>
      <c r="I759" s="80"/>
      <c r="J759" s="81"/>
      <c r="K759" s="28"/>
      <c r="L759" s="30"/>
      <c r="M759" s="82"/>
      <c r="N759" s="83"/>
      <c r="O759" s="211"/>
      <c r="P759" s="221"/>
      <c r="Q759" s="318">
        <f>SUM(R759:R760,T759:T760)+SUM(S759:S760)*1.5+SUM(U759:U760)/3+SUM(V759:V760)*0.6</f>
        <v>6</v>
      </c>
      <c r="R759" s="70"/>
      <c r="S759" s="70"/>
      <c r="T759" s="29"/>
      <c r="U759" s="29"/>
      <c r="V759" s="30"/>
      <c r="W759" s="28"/>
      <c r="X759" s="83"/>
      <c r="Y759" s="140"/>
      <c r="Z759" s="185"/>
      <c r="AA759" s="34"/>
      <c r="AB759" s="32"/>
      <c r="AC759" s="33"/>
      <c r="AD759" s="33"/>
      <c r="AE759" s="33"/>
      <c r="AF759" s="33"/>
      <c r="AG759" s="33"/>
      <c r="AH759" s="33"/>
      <c r="AI759" s="34"/>
      <c r="AJ759" s="30"/>
      <c r="AK759" s="180" t="s">
        <v>99</v>
      </c>
      <c r="AL759" s="185"/>
      <c r="AM759" s="33"/>
      <c r="AN759" s="33"/>
      <c r="AO759" s="34"/>
      <c r="AP759" s="352"/>
      <c r="AQ759" s="491" t="s">
        <v>371</v>
      </c>
      <c r="AR759" s="59"/>
      <c r="AS759" s="59"/>
      <c r="AT759" s="59"/>
      <c r="AU759" s="59"/>
      <c r="AV759" s="59"/>
      <c r="AW759" s="59"/>
      <c r="AX759" s="59"/>
      <c r="AY759" s="59"/>
      <c r="AZ759" s="59"/>
      <c r="BA759" s="59"/>
      <c r="BB759" s="59"/>
      <c r="BC759" s="59"/>
      <c r="BD759" s="59"/>
      <c r="BE759" s="59"/>
      <c r="BF759" s="59"/>
      <c r="BG759" s="59"/>
      <c r="BH759" s="59"/>
      <c r="BI759" s="59"/>
      <c r="BJ759" s="59"/>
      <c r="BK759" s="59"/>
      <c r="BL759" s="59"/>
      <c r="BM759" s="59"/>
      <c r="BN759" s="59"/>
      <c r="BO759" s="59"/>
      <c r="BP759" s="59"/>
      <c r="BQ759" s="59"/>
      <c r="BR759" s="59"/>
      <c r="BS759" s="59"/>
      <c r="BT759" s="59"/>
      <c r="BU759" s="59"/>
      <c r="BV759" s="59"/>
      <c r="BW759" s="59"/>
      <c r="BX759" s="59"/>
      <c r="BY759" s="59"/>
      <c r="BZ759" s="59"/>
      <c r="CA759" s="59"/>
      <c r="CB759" s="59"/>
      <c r="CC759" s="59"/>
      <c r="CD759" s="59"/>
      <c r="CE759" s="59"/>
      <c r="CF759" s="59"/>
      <c r="CG759" s="59"/>
      <c r="CH759" s="59"/>
      <c r="CI759" s="59"/>
      <c r="CJ759" s="59"/>
      <c r="CK759" s="59"/>
      <c r="CL759" s="59"/>
      <c r="CM759" s="59"/>
      <c r="CN759" s="59"/>
      <c r="CO759" s="59"/>
      <c r="CP759" s="59"/>
      <c r="CQ759" s="59"/>
      <c r="CR759" s="59"/>
      <c r="CS759" s="59"/>
      <c r="CT759" s="59"/>
      <c r="CU759" s="59"/>
      <c r="CV759" s="59"/>
      <c r="CW759" s="59"/>
      <c r="CX759" s="59"/>
      <c r="CY759" s="59"/>
      <c r="CZ759" s="59"/>
      <c r="DA759" s="59"/>
      <c r="DB759" s="59"/>
      <c r="DC759" s="59"/>
      <c r="DD759" s="59"/>
      <c r="DE759" s="59"/>
      <c r="DF759" s="59"/>
      <c r="DG759" s="59"/>
      <c r="DH759" s="59"/>
      <c r="DI759" s="59"/>
      <c r="DJ759" s="59"/>
      <c r="DK759" s="59"/>
      <c r="DL759" s="59"/>
      <c r="DM759" s="59"/>
      <c r="DN759" s="59"/>
      <c r="DO759" s="59"/>
      <c r="DP759" s="59"/>
      <c r="DQ759" s="59"/>
      <c r="DR759" s="59"/>
      <c r="DS759" s="59"/>
      <c r="DT759" s="59"/>
      <c r="DU759" s="59"/>
      <c r="DV759" s="59"/>
      <c r="DW759" s="59"/>
      <c r="DX759" s="59"/>
      <c r="DY759" s="59"/>
      <c r="DZ759" s="59"/>
      <c r="EA759" s="59"/>
      <c r="EB759" s="59"/>
      <c r="EC759" s="59"/>
      <c r="ED759" s="59"/>
      <c r="EE759" s="59"/>
      <c r="EF759" s="59"/>
      <c r="EG759" s="59"/>
      <c r="EH759" s="59"/>
      <c r="EI759" s="59"/>
      <c r="EJ759" s="59"/>
      <c r="EK759" s="59"/>
      <c r="EL759" s="59"/>
      <c r="EM759" s="59"/>
      <c r="EN759" s="59"/>
      <c r="EO759" s="59"/>
      <c r="EP759" s="59"/>
      <c r="EQ759" s="59"/>
      <c r="ER759" s="59"/>
      <c r="ES759" s="59"/>
      <c r="ET759" s="59"/>
      <c r="EU759" s="59"/>
      <c r="EV759" s="59"/>
      <c r="EW759" s="59"/>
      <c r="EX759" s="59"/>
      <c r="EY759" s="59"/>
      <c r="EZ759" s="59"/>
      <c r="FA759" s="59"/>
      <c r="FB759" s="59"/>
      <c r="FC759" s="59"/>
      <c r="FD759" s="59"/>
      <c r="FE759" s="59"/>
      <c r="FF759" s="59"/>
      <c r="FG759" s="59"/>
      <c r="FH759" s="59"/>
      <c r="FI759" s="59"/>
      <c r="FJ759" s="59"/>
      <c r="FK759" s="59"/>
      <c r="FL759" s="59"/>
      <c r="FM759" s="59"/>
      <c r="FN759" s="59"/>
      <c r="FO759" s="59"/>
      <c r="FP759" s="59"/>
      <c r="FQ759" s="59"/>
      <c r="FR759" s="59"/>
      <c r="FS759" s="59"/>
      <c r="FT759" s="59"/>
      <c r="FU759" s="59"/>
      <c r="FV759" s="59"/>
      <c r="FW759" s="59"/>
      <c r="FX759" s="59"/>
      <c r="FY759" s="59"/>
      <c r="FZ759" s="59"/>
      <c r="GA759" s="59"/>
      <c r="GB759" s="59"/>
      <c r="GC759" s="59"/>
      <c r="GD759" s="59"/>
      <c r="GE759" s="59"/>
      <c r="GF759" s="59"/>
      <c r="GG759" s="59"/>
      <c r="GH759" s="59"/>
      <c r="GI759" s="59"/>
      <c r="GJ759" s="59"/>
      <c r="GK759" s="59"/>
      <c r="GL759" s="59"/>
      <c r="GM759" s="59"/>
      <c r="GN759" s="59"/>
      <c r="GO759" s="59"/>
      <c r="GP759" s="59"/>
      <c r="GQ759" s="59"/>
      <c r="GR759" s="59"/>
      <c r="GS759" s="59"/>
      <c r="GT759" s="59"/>
      <c r="GU759" s="59"/>
      <c r="GV759" s="59"/>
      <c r="GW759" s="59"/>
      <c r="GX759" s="59"/>
      <c r="GY759" s="59"/>
      <c r="GZ759" s="59"/>
      <c r="HA759" s="59"/>
      <c r="HB759" s="59"/>
      <c r="HC759" s="59"/>
      <c r="HD759" s="59"/>
      <c r="HE759" s="59"/>
      <c r="HF759" s="59"/>
      <c r="HG759" s="59"/>
      <c r="HH759" s="59"/>
      <c r="HI759" s="59"/>
      <c r="HJ759" s="59"/>
      <c r="HK759" s="59"/>
      <c r="HL759" s="59"/>
      <c r="HM759" s="59"/>
      <c r="HN759" s="59"/>
      <c r="HO759" s="59"/>
      <c r="HP759" s="59"/>
      <c r="HQ759" s="59"/>
      <c r="HR759" s="59"/>
      <c r="HS759" s="59"/>
      <c r="HT759" s="59"/>
      <c r="HU759" s="59"/>
      <c r="HV759" s="59"/>
      <c r="HW759" s="59"/>
      <c r="HX759" s="59"/>
      <c r="HY759" s="59"/>
      <c r="HZ759" s="59"/>
    </row>
    <row r="760" spans="1:234" ht="10.5" customHeight="1">
      <c r="A760" s="467"/>
      <c r="B760" s="468"/>
      <c r="C760" s="294"/>
      <c r="D760" s="283">
        <v>31</v>
      </c>
      <c r="E760" s="87"/>
      <c r="F760" s="87"/>
      <c r="G760" s="87"/>
      <c r="H760" s="87"/>
      <c r="I760" s="87"/>
      <c r="J760" s="88"/>
      <c r="K760" s="89" t="s">
        <v>31</v>
      </c>
      <c r="L760" s="90">
        <v>9</v>
      </c>
      <c r="M760" s="91" t="s">
        <v>97</v>
      </c>
      <c r="N760" s="92">
        <v>19</v>
      </c>
      <c r="O760" s="212" t="s">
        <v>29</v>
      </c>
      <c r="P760" s="222"/>
      <c r="Q760" s="319"/>
      <c r="R760" s="93"/>
      <c r="S760" s="93"/>
      <c r="T760" s="94">
        <v>6</v>
      </c>
      <c r="U760" s="94"/>
      <c r="V760" s="90"/>
      <c r="W760" s="89">
        <v>125</v>
      </c>
      <c r="X760" s="92"/>
      <c r="Y760" s="182"/>
      <c r="Z760" s="184"/>
      <c r="AA760" s="306"/>
      <c r="AB760" s="442">
        <v>31</v>
      </c>
      <c r="AC760" s="349"/>
      <c r="AD760" s="349"/>
      <c r="AE760" s="349"/>
      <c r="AF760" s="349"/>
      <c r="AG760" s="349"/>
      <c r="AH760" s="349"/>
      <c r="AI760" s="306"/>
      <c r="AJ760" s="90">
        <v>8</v>
      </c>
      <c r="AK760" s="182"/>
      <c r="AL760" s="184"/>
      <c r="AM760" s="349"/>
      <c r="AN760" s="349"/>
      <c r="AO760" s="306"/>
      <c r="AP760" s="350"/>
      <c r="AQ760" s="490"/>
      <c r="AR760" s="95"/>
      <c r="AS760" s="95"/>
      <c r="AT760" s="95"/>
      <c r="AU760" s="95"/>
      <c r="AV760" s="95"/>
      <c r="AW760" s="95"/>
      <c r="AX760" s="95"/>
      <c r="AY760" s="95"/>
      <c r="AZ760" s="95"/>
      <c r="BA760" s="95"/>
      <c r="BB760" s="95"/>
      <c r="BC760" s="95"/>
      <c r="BD760" s="95"/>
      <c r="BE760" s="95"/>
      <c r="BF760" s="95"/>
      <c r="BG760" s="95"/>
      <c r="BH760" s="95"/>
      <c r="BI760" s="95"/>
      <c r="BJ760" s="95"/>
      <c r="BK760" s="95"/>
      <c r="BL760" s="95"/>
      <c r="BM760" s="95"/>
      <c r="BN760" s="95"/>
      <c r="BO760" s="95"/>
      <c r="BP760" s="95"/>
      <c r="BQ760" s="95"/>
      <c r="BR760" s="95"/>
      <c r="BS760" s="95"/>
      <c r="BT760" s="95"/>
      <c r="BU760" s="95"/>
      <c r="BV760" s="95"/>
      <c r="BW760" s="95"/>
      <c r="BX760" s="95"/>
      <c r="BY760" s="95"/>
      <c r="BZ760" s="95"/>
      <c r="CA760" s="95"/>
      <c r="CB760" s="95"/>
      <c r="CC760" s="95"/>
      <c r="CD760" s="95"/>
      <c r="CE760" s="95"/>
      <c r="CF760" s="95"/>
      <c r="CG760" s="95"/>
      <c r="CH760" s="95"/>
      <c r="CI760" s="95"/>
      <c r="CJ760" s="95"/>
      <c r="CK760" s="95"/>
      <c r="CL760" s="95"/>
      <c r="CM760" s="95"/>
      <c r="CN760" s="95"/>
      <c r="CO760" s="95"/>
      <c r="CP760" s="95"/>
      <c r="CQ760" s="95"/>
      <c r="CR760" s="95"/>
      <c r="CS760" s="95"/>
      <c r="CT760" s="95"/>
      <c r="CU760" s="95"/>
      <c r="CV760" s="95"/>
      <c r="CW760" s="95"/>
      <c r="CX760" s="95"/>
      <c r="CY760" s="95"/>
      <c r="CZ760" s="95"/>
      <c r="DA760" s="95"/>
      <c r="DB760" s="95"/>
      <c r="DC760" s="95"/>
      <c r="DD760" s="95"/>
      <c r="DE760" s="95"/>
      <c r="DF760" s="95"/>
      <c r="DG760" s="95"/>
      <c r="DH760" s="95"/>
      <c r="DI760" s="95"/>
      <c r="DJ760" s="95"/>
      <c r="DK760" s="95"/>
      <c r="DL760" s="95"/>
      <c r="DM760" s="95"/>
      <c r="DN760" s="95"/>
      <c r="DO760" s="95"/>
      <c r="DP760" s="95"/>
      <c r="DQ760" s="95"/>
      <c r="DR760" s="95"/>
      <c r="DS760" s="95"/>
      <c r="DT760" s="95"/>
      <c r="DU760" s="95"/>
      <c r="DV760" s="95"/>
      <c r="DW760" s="95"/>
      <c r="DX760" s="95"/>
      <c r="DY760" s="95"/>
      <c r="DZ760" s="95"/>
      <c r="EA760" s="95"/>
      <c r="EB760" s="95"/>
      <c r="EC760" s="95"/>
      <c r="ED760" s="95"/>
      <c r="EE760" s="95"/>
      <c r="EF760" s="95"/>
      <c r="EG760" s="95"/>
      <c r="EH760" s="95"/>
      <c r="EI760" s="95"/>
      <c r="EJ760" s="95"/>
      <c r="EK760" s="95"/>
      <c r="EL760" s="95"/>
      <c r="EM760" s="95"/>
      <c r="EN760" s="95"/>
      <c r="EO760" s="95"/>
      <c r="EP760" s="95"/>
      <c r="EQ760" s="95"/>
      <c r="ER760" s="95"/>
      <c r="ES760" s="95"/>
      <c r="ET760" s="95"/>
      <c r="EU760" s="95"/>
      <c r="EV760" s="95"/>
      <c r="EW760" s="95"/>
      <c r="EX760" s="95"/>
      <c r="EY760" s="95"/>
      <c r="EZ760" s="95"/>
      <c r="FA760" s="95"/>
      <c r="FB760" s="95"/>
      <c r="FC760" s="95"/>
      <c r="FD760" s="95"/>
      <c r="FE760" s="95"/>
      <c r="FF760" s="95"/>
      <c r="FG760" s="95"/>
      <c r="FH760" s="95"/>
      <c r="FI760" s="95"/>
      <c r="FJ760" s="95"/>
      <c r="FK760" s="95"/>
      <c r="FL760" s="95"/>
      <c r="FM760" s="95"/>
      <c r="FN760" s="95"/>
      <c r="FO760" s="95"/>
      <c r="FP760" s="95"/>
      <c r="FQ760" s="95"/>
      <c r="FR760" s="95"/>
      <c r="FS760" s="95"/>
      <c r="FT760" s="95"/>
      <c r="FU760" s="95"/>
      <c r="FV760" s="95"/>
      <c r="FW760" s="95"/>
      <c r="FX760" s="95"/>
      <c r="FY760" s="95"/>
      <c r="FZ760" s="95"/>
      <c r="GA760" s="95"/>
      <c r="GB760" s="95"/>
      <c r="GC760" s="95"/>
      <c r="GD760" s="95"/>
      <c r="GE760" s="95"/>
      <c r="GF760" s="95"/>
      <c r="GG760" s="95"/>
      <c r="GH760" s="95"/>
      <c r="GI760" s="95"/>
      <c r="GJ760" s="95"/>
      <c r="GK760" s="95"/>
      <c r="GL760" s="95"/>
      <c r="GM760" s="95"/>
      <c r="GN760" s="95"/>
      <c r="GO760" s="95"/>
      <c r="GP760" s="95"/>
      <c r="GQ760" s="95"/>
      <c r="GR760" s="95"/>
      <c r="GS760" s="95"/>
      <c r="GT760" s="95"/>
      <c r="GU760" s="95"/>
      <c r="GV760" s="95"/>
      <c r="GW760" s="95"/>
      <c r="GX760" s="95"/>
      <c r="GY760" s="95"/>
      <c r="GZ760" s="95"/>
      <c r="HA760" s="95"/>
      <c r="HB760" s="95"/>
      <c r="HC760" s="95"/>
      <c r="HD760" s="95"/>
      <c r="HE760" s="95"/>
      <c r="HF760" s="95"/>
      <c r="HG760" s="95"/>
      <c r="HH760" s="95"/>
      <c r="HI760" s="95"/>
      <c r="HJ760" s="95"/>
      <c r="HK760" s="95"/>
      <c r="HL760" s="95"/>
      <c r="HM760" s="95"/>
      <c r="HN760" s="95"/>
      <c r="HO760" s="95"/>
      <c r="HP760" s="95"/>
      <c r="HQ760" s="95"/>
      <c r="HR760" s="95"/>
      <c r="HS760" s="95"/>
      <c r="HT760" s="95"/>
      <c r="HU760" s="95"/>
      <c r="HV760" s="95"/>
      <c r="HW760" s="95"/>
      <c r="HX760" s="95"/>
      <c r="HY760" s="95"/>
      <c r="HZ760" s="95"/>
    </row>
    <row r="761" spans="1:234" s="95" customFormat="1" ht="10.5" customHeight="1">
      <c r="A761" s="463" t="s">
        <v>61</v>
      </c>
      <c r="B761" s="465">
        <f>B759+1</f>
        <v>38988</v>
      </c>
      <c r="C761" s="293">
        <f>SUM(D761:J762)</f>
        <v>60</v>
      </c>
      <c r="D761" s="285">
        <v>32</v>
      </c>
      <c r="E761" s="96">
        <v>8</v>
      </c>
      <c r="F761" s="80">
        <v>4</v>
      </c>
      <c r="G761" s="80">
        <v>1</v>
      </c>
      <c r="H761" s="80">
        <v>2</v>
      </c>
      <c r="I761" s="96">
        <v>13</v>
      </c>
      <c r="J761" s="81"/>
      <c r="K761" s="28" t="s">
        <v>447</v>
      </c>
      <c r="L761" s="99">
        <v>9</v>
      </c>
      <c r="M761" s="82" t="s">
        <v>100</v>
      </c>
      <c r="N761" s="83">
        <v>11</v>
      </c>
      <c r="O761" s="213" t="s">
        <v>372</v>
      </c>
      <c r="P761" s="221"/>
      <c r="Q761" s="318">
        <f>SUM(R761:R762,T761:T762)+SUM(S761:S762)*1.5+SUM(U761:U762)/3+SUM(V761:V762)*0.6</f>
        <v>12</v>
      </c>
      <c r="R761" s="70"/>
      <c r="S761" s="70"/>
      <c r="T761" s="29">
        <v>12</v>
      </c>
      <c r="U761" s="29"/>
      <c r="V761" s="30"/>
      <c r="W761" s="28"/>
      <c r="X761" s="83">
        <v>173</v>
      </c>
      <c r="Y761" s="140"/>
      <c r="Z761" s="185"/>
      <c r="AA761" s="34"/>
      <c r="AB761" s="32">
        <v>60</v>
      </c>
      <c r="AC761" s="33"/>
      <c r="AD761" s="33"/>
      <c r="AE761" s="33"/>
      <c r="AF761" s="33"/>
      <c r="AG761" s="33"/>
      <c r="AH761" s="33"/>
      <c r="AI761" s="34"/>
      <c r="AJ761" s="30"/>
      <c r="AK761" s="180" t="s">
        <v>99</v>
      </c>
      <c r="AL761" s="185"/>
      <c r="AM761" s="33"/>
      <c r="AN761" s="33"/>
      <c r="AO761" s="34"/>
      <c r="AP761" s="352"/>
      <c r="AQ761" s="491" t="s">
        <v>373</v>
      </c>
      <c r="AR761" s="59"/>
      <c r="AS761" s="59"/>
      <c r="AT761" s="59"/>
      <c r="AU761" s="59"/>
      <c r="AV761" s="59"/>
      <c r="AW761" s="59"/>
      <c r="AX761" s="59"/>
      <c r="AY761" s="59"/>
      <c r="AZ761" s="59"/>
      <c r="BA761" s="59"/>
      <c r="BB761" s="59"/>
      <c r="BC761" s="59"/>
      <c r="BD761" s="59"/>
      <c r="BE761" s="59"/>
      <c r="BF761" s="59"/>
      <c r="BG761" s="59"/>
      <c r="BH761" s="59"/>
      <c r="BI761" s="59"/>
      <c r="BJ761" s="59"/>
      <c r="BK761" s="59"/>
      <c r="BL761" s="59"/>
      <c r="BM761" s="59"/>
      <c r="BN761" s="59"/>
      <c r="BO761" s="59"/>
      <c r="BP761" s="59"/>
      <c r="BQ761" s="59"/>
      <c r="BR761" s="59"/>
      <c r="BS761" s="59"/>
      <c r="BT761" s="59"/>
      <c r="BU761" s="59"/>
      <c r="BV761" s="59"/>
      <c r="BW761" s="59"/>
      <c r="BX761" s="59"/>
      <c r="BY761" s="59"/>
      <c r="BZ761" s="59"/>
      <c r="CA761" s="59"/>
      <c r="CB761" s="59"/>
      <c r="CC761" s="59"/>
      <c r="CD761" s="59"/>
      <c r="CE761" s="59"/>
      <c r="CF761" s="59"/>
      <c r="CG761" s="59"/>
      <c r="CH761" s="59"/>
      <c r="CI761" s="59"/>
      <c r="CJ761" s="59"/>
      <c r="CK761" s="59"/>
      <c r="CL761" s="59"/>
      <c r="CM761" s="59"/>
      <c r="CN761" s="59"/>
      <c r="CO761" s="59"/>
      <c r="CP761" s="59"/>
      <c r="CQ761" s="59"/>
      <c r="CR761" s="59"/>
      <c r="CS761" s="59"/>
      <c r="CT761" s="59"/>
      <c r="CU761" s="59"/>
      <c r="CV761" s="59"/>
      <c r="CW761" s="59"/>
      <c r="CX761" s="59"/>
      <c r="CY761" s="59"/>
      <c r="CZ761" s="59"/>
      <c r="DA761" s="59"/>
      <c r="DB761" s="59"/>
      <c r="DC761" s="59"/>
      <c r="DD761" s="59"/>
      <c r="DE761" s="59"/>
      <c r="DF761" s="59"/>
      <c r="DG761" s="59"/>
      <c r="DH761" s="59"/>
      <c r="DI761" s="59"/>
      <c r="DJ761" s="59"/>
      <c r="DK761" s="59"/>
      <c r="DL761" s="59"/>
      <c r="DM761" s="59"/>
      <c r="DN761" s="59"/>
      <c r="DO761" s="59"/>
      <c r="DP761" s="59"/>
      <c r="DQ761" s="59"/>
      <c r="DR761" s="59"/>
      <c r="DS761" s="59"/>
      <c r="DT761" s="59"/>
      <c r="DU761" s="59"/>
      <c r="DV761" s="59"/>
      <c r="DW761" s="59"/>
      <c r="DX761" s="59"/>
      <c r="DY761" s="59"/>
      <c r="DZ761" s="59"/>
      <c r="EA761" s="59"/>
      <c r="EB761" s="59"/>
      <c r="EC761" s="59"/>
      <c r="ED761" s="59"/>
      <c r="EE761" s="59"/>
      <c r="EF761" s="59"/>
      <c r="EG761" s="59"/>
      <c r="EH761" s="59"/>
      <c r="EI761" s="59"/>
      <c r="EJ761" s="59"/>
      <c r="EK761" s="59"/>
      <c r="EL761" s="59"/>
      <c r="EM761" s="59"/>
      <c r="EN761" s="59"/>
      <c r="EO761" s="59"/>
      <c r="EP761" s="59"/>
      <c r="EQ761" s="59"/>
      <c r="ER761" s="59"/>
      <c r="ES761" s="59"/>
      <c r="ET761" s="59"/>
      <c r="EU761" s="59"/>
      <c r="EV761" s="59"/>
      <c r="EW761" s="59"/>
      <c r="EX761" s="59"/>
      <c r="EY761" s="59"/>
      <c r="EZ761" s="59"/>
      <c r="FA761" s="59"/>
      <c r="FB761" s="59"/>
      <c r="FC761" s="59"/>
      <c r="FD761" s="59"/>
      <c r="FE761" s="59"/>
      <c r="FF761" s="59"/>
      <c r="FG761" s="59"/>
      <c r="FH761" s="59"/>
      <c r="FI761" s="59"/>
      <c r="FJ761" s="59"/>
      <c r="FK761" s="59"/>
      <c r="FL761" s="59"/>
      <c r="FM761" s="59"/>
      <c r="FN761" s="59"/>
      <c r="FO761" s="59"/>
      <c r="FP761" s="59"/>
      <c r="FQ761" s="59"/>
      <c r="FR761" s="59"/>
      <c r="FS761" s="59"/>
      <c r="FT761" s="59"/>
      <c r="FU761" s="59"/>
      <c r="FV761" s="59"/>
      <c r="FW761" s="59"/>
      <c r="FX761" s="59"/>
      <c r="FY761" s="59"/>
      <c r="FZ761" s="59"/>
      <c r="GA761" s="59"/>
      <c r="GB761" s="59"/>
      <c r="GC761" s="59"/>
      <c r="GD761" s="59"/>
      <c r="GE761" s="59"/>
      <c r="GF761" s="59"/>
      <c r="GG761" s="59"/>
      <c r="GH761" s="59"/>
      <c r="GI761" s="59"/>
      <c r="GJ761" s="59"/>
      <c r="GK761" s="59"/>
      <c r="GL761" s="59"/>
      <c r="GM761" s="59"/>
      <c r="GN761" s="59"/>
      <c r="GO761" s="59"/>
      <c r="GP761" s="59"/>
      <c r="GQ761" s="59"/>
      <c r="GR761" s="59"/>
      <c r="GS761" s="59"/>
      <c r="GT761" s="59"/>
      <c r="GU761" s="59"/>
      <c r="GV761" s="59"/>
      <c r="GW761" s="59"/>
      <c r="GX761" s="59"/>
      <c r="GY761" s="59"/>
      <c r="GZ761" s="59"/>
      <c r="HA761" s="59"/>
      <c r="HB761" s="59"/>
      <c r="HC761" s="59"/>
      <c r="HD761" s="59"/>
      <c r="HE761" s="59"/>
      <c r="HF761" s="59"/>
      <c r="HG761" s="59"/>
      <c r="HH761" s="59"/>
      <c r="HI761" s="59"/>
      <c r="HJ761" s="59"/>
      <c r="HK761" s="59"/>
      <c r="HL761" s="59"/>
      <c r="HM761" s="59"/>
      <c r="HN761" s="59"/>
      <c r="HO761" s="59"/>
      <c r="HP761" s="59"/>
      <c r="HQ761" s="59"/>
      <c r="HR761" s="59"/>
      <c r="HS761" s="59"/>
      <c r="HT761" s="59"/>
      <c r="HU761" s="59"/>
      <c r="HV761" s="59"/>
      <c r="HW761" s="59"/>
      <c r="HX761" s="59"/>
      <c r="HY761" s="59"/>
      <c r="HZ761" s="59"/>
    </row>
    <row r="762" spans="1:234" ht="10.5" customHeight="1">
      <c r="A762" s="467"/>
      <c r="B762" s="468"/>
      <c r="C762" s="294"/>
      <c r="D762" s="286"/>
      <c r="E762" s="97"/>
      <c r="F762" s="87"/>
      <c r="G762" s="87"/>
      <c r="H762" s="87"/>
      <c r="I762" s="97"/>
      <c r="J762" s="88"/>
      <c r="K762" s="89"/>
      <c r="L762" s="101"/>
      <c r="M762" s="91"/>
      <c r="N762" s="92"/>
      <c r="O762" s="212"/>
      <c r="P762" s="222"/>
      <c r="Q762" s="319"/>
      <c r="R762" s="93"/>
      <c r="S762" s="93"/>
      <c r="T762" s="94"/>
      <c r="U762" s="94"/>
      <c r="V762" s="90"/>
      <c r="W762" s="89"/>
      <c r="X762" s="92"/>
      <c r="Y762" s="182"/>
      <c r="Z762" s="184"/>
      <c r="AA762" s="306"/>
      <c r="AB762" s="442"/>
      <c r="AC762" s="349"/>
      <c r="AD762" s="349"/>
      <c r="AE762" s="349"/>
      <c r="AF762" s="349"/>
      <c r="AG762" s="349"/>
      <c r="AH762" s="349"/>
      <c r="AI762" s="306"/>
      <c r="AJ762" s="90">
        <v>8</v>
      </c>
      <c r="AK762" s="182"/>
      <c r="AL762" s="184"/>
      <c r="AM762" s="349"/>
      <c r="AN762" s="349"/>
      <c r="AO762" s="306"/>
      <c r="AP762" s="350"/>
      <c r="AQ762" s="490"/>
      <c r="AR762" s="95"/>
      <c r="AS762" s="95"/>
      <c r="AT762" s="95"/>
      <c r="AU762" s="95"/>
      <c r="AV762" s="95"/>
      <c r="AW762" s="95"/>
      <c r="AX762" s="95"/>
      <c r="AY762" s="95"/>
      <c r="AZ762" s="95"/>
      <c r="BA762" s="95"/>
      <c r="BB762" s="95"/>
      <c r="BC762" s="95"/>
      <c r="BD762" s="95"/>
      <c r="BE762" s="95"/>
      <c r="BF762" s="95"/>
      <c r="BG762" s="95"/>
      <c r="BH762" s="95"/>
      <c r="BI762" s="95"/>
      <c r="BJ762" s="95"/>
      <c r="BK762" s="95"/>
      <c r="BL762" s="95"/>
      <c r="BM762" s="95"/>
      <c r="BN762" s="95"/>
      <c r="BO762" s="95"/>
      <c r="BP762" s="95"/>
      <c r="BQ762" s="95"/>
      <c r="BR762" s="95"/>
      <c r="BS762" s="95"/>
      <c r="BT762" s="95"/>
      <c r="BU762" s="95"/>
      <c r="BV762" s="95"/>
      <c r="BW762" s="95"/>
      <c r="BX762" s="95"/>
      <c r="BY762" s="95"/>
      <c r="BZ762" s="95"/>
      <c r="CA762" s="95"/>
      <c r="CB762" s="95"/>
      <c r="CC762" s="95"/>
      <c r="CD762" s="95"/>
      <c r="CE762" s="95"/>
      <c r="CF762" s="95"/>
      <c r="CG762" s="95"/>
      <c r="CH762" s="95"/>
      <c r="CI762" s="95"/>
      <c r="CJ762" s="95"/>
      <c r="CK762" s="95"/>
      <c r="CL762" s="95"/>
      <c r="CM762" s="95"/>
      <c r="CN762" s="95"/>
      <c r="CO762" s="95"/>
      <c r="CP762" s="95"/>
      <c r="CQ762" s="95"/>
      <c r="CR762" s="95"/>
      <c r="CS762" s="95"/>
      <c r="CT762" s="95"/>
      <c r="CU762" s="95"/>
      <c r="CV762" s="95"/>
      <c r="CW762" s="95"/>
      <c r="CX762" s="95"/>
      <c r="CY762" s="95"/>
      <c r="CZ762" s="95"/>
      <c r="DA762" s="95"/>
      <c r="DB762" s="95"/>
      <c r="DC762" s="95"/>
      <c r="DD762" s="95"/>
      <c r="DE762" s="95"/>
      <c r="DF762" s="95"/>
      <c r="DG762" s="95"/>
      <c r="DH762" s="95"/>
      <c r="DI762" s="95"/>
      <c r="DJ762" s="95"/>
      <c r="DK762" s="95"/>
      <c r="DL762" s="95"/>
      <c r="DM762" s="95"/>
      <c r="DN762" s="95"/>
      <c r="DO762" s="95"/>
      <c r="DP762" s="95"/>
      <c r="DQ762" s="95"/>
      <c r="DR762" s="95"/>
      <c r="DS762" s="95"/>
      <c r="DT762" s="95"/>
      <c r="DU762" s="95"/>
      <c r="DV762" s="95"/>
      <c r="DW762" s="95"/>
      <c r="DX762" s="95"/>
      <c r="DY762" s="95"/>
      <c r="DZ762" s="95"/>
      <c r="EA762" s="95"/>
      <c r="EB762" s="95"/>
      <c r="EC762" s="95"/>
      <c r="ED762" s="95"/>
      <c r="EE762" s="95"/>
      <c r="EF762" s="95"/>
      <c r="EG762" s="95"/>
      <c r="EH762" s="95"/>
      <c r="EI762" s="95"/>
      <c r="EJ762" s="95"/>
      <c r="EK762" s="95"/>
      <c r="EL762" s="95"/>
      <c r="EM762" s="95"/>
      <c r="EN762" s="95"/>
      <c r="EO762" s="95"/>
      <c r="EP762" s="95"/>
      <c r="EQ762" s="95"/>
      <c r="ER762" s="95"/>
      <c r="ES762" s="95"/>
      <c r="ET762" s="95"/>
      <c r="EU762" s="95"/>
      <c r="EV762" s="95"/>
      <c r="EW762" s="95"/>
      <c r="EX762" s="95"/>
      <c r="EY762" s="95"/>
      <c r="EZ762" s="95"/>
      <c r="FA762" s="95"/>
      <c r="FB762" s="95"/>
      <c r="FC762" s="95"/>
      <c r="FD762" s="95"/>
      <c r="FE762" s="95"/>
      <c r="FF762" s="95"/>
      <c r="FG762" s="95"/>
      <c r="FH762" s="95"/>
      <c r="FI762" s="95"/>
      <c r="FJ762" s="95"/>
      <c r="FK762" s="95"/>
      <c r="FL762" s="95"/>
      <c r="FM762" s="95"/>
      <c r="FN762" s="95"/>
      <c r="FO762" s="95"/>
      <c r="FP762" s="95"/>
      <c r="FQ762" s="95"/>
      <c r="FR762" s="95"/>
      <c r="FS762" s="95"/>
      <c r="FT762" s="95"/>
      <c r="FU762" s="95"/>
      <c r="FV762" s="95"/>
      <c r="FW762" s="95"/>
      <c r="FX762" s="95"/>
      <c r="FY762" s="95"/>
      <c r="FZ762" s="95"/>
      <c r="GA762" s="95"/>
      <c r="GB762" s="95"/>
      <c r="GC762" s="95"/>
      <c r="GD762" s="95"/>
      <c r="GE762" s="95"/>
      <c r="GF762" s="95"/>
      <c r="GG762" s="95"/>
      <c r="GH762" s="95"/>
      <c r="GI762" s="95"/>
      <c r="GJ762" s="95"/>
      <c r="GK762" s="95"/>
      <c r="GL762" s="95"/>
      <c r="GM762" s="95"/>
      <c r="GN762" s="95"/>
      <c r="GO762" s="95"/>
      <c r="GP762" s="95"/>
      <c r="GQ762" s="95"/>
      <c r="GR762" s="95"/>
      <c r="GS762" s="95"/>
      <c r="GT762" s="95"/>
      <c r="GU762" s="95"/>
      <c r="GV762" s="95"/>
      <c r="GW762" s="95"/>
      <c r="GX762" s="95"/>
      <c r="GY762" s="95"/>
      <c r="GZ762" s="95"/>
      <c r="HA762" s="95"/>
      <c r="HB762" s="95"/>
      <c r="HC762" s="95"/>
      <c r="HD762" s="95"/>
      <c r="HE762" s="95"/>
      <c r="HF762" s="95"/>
      <c r="HG762" s="95"/>
      <c r="HH762" s="95"/>
      <c r="HI762" s="95"/>
      <c r="HJ762" s="95"/>
      <c r="HK762" s="95"/>
      <c r="HL762" s="95"/>
      <c r="HM762" s="95"/>
      <c r="HN762" s="95"/>
      <c r="HO762" s="95"/>
      <c r="HP762" s="95"/>
      <c r="HQ762" s="95"/>
      <c r="HR762" s="95"/>
      <c r="HS762" s="95"/>
      <c r="HT762" s="95"/>
      <c r="HU762" s="95"/>
      <c r="HV762" s="95"/>
      <c r="HW762" s="95"/>
      <c r="HX762" s="95"/>
      <c r="HY762" s="95"/>
      <c r="HZ762" s="95"/>
    </row>
    <row r="763" spans="1:234" s="95" customFormat="1" ht="10.5" customHeight="1">
      <c r="A763" s="463" t="s">
        <v>62</v>
      </c>
      <c r="B763" s="465">
        <f>B761+1</f>
        <v>38989</v>
      </c>
      <c r="C763" s="293">
        <f>SUM(D763:J764)</f>
        <v>62</v>
      </c>
      <c r="D763" s="285"/>
      <c r="E763" s="96"/>
      <c r="F763" s="80"/>
      <c r="G763" s="80"/>
      <c r="H763" s="80"/>
      <c r="I763" s="80"/>
      <c r="J763" s="98"/>
      <c r="K763" s="28"/>
      <c r="L763" s="30"/>
      <c r="M763" s="82"/>
      <c r="N763" s="83"/>
      <c r="O763" s="211"/>
      <c r="P763" s="221"/>
      <c r="Q763" s="318">
        <f>SUM(R763:R764,T763:T764)+SUM(S763:S764)*1.5+SUM(U763:U764)/3+SUM(V763:V764)*0.6</f>
        <v>12</v>
      </c>
      <c r="R763" s="70"/>
      <c r="S763" s="70"/>
      <c r="T763" s="29"/>
      <c r="U763" s="29"/>
      <c r="V763" s="30"/>
      <c r="W763" s="28"/>
      <c r="X763" s="83"/>
      <c r="Y763" s="180"/>
      <c r="Z763" s="307"/>
      <c r="AA763" s="54"/>
      <c r="AB763" s="38"/>
      <c r="AC763" s="37"/>
      <c r="AD763" s="37"/>
      <c r="AE763" s="37"/>
      <c r="AF763" s="37"/>
      <c r="AG763" s="37"/>
      <c r="AH763" s="37"/>
      <c r="AI763" s="54"/>
      <c r="AJ763" s="30"/>
      <c r="AK763" s="180" t="s">
        <v>99</v>
      </c>
      <c r="AL763" s="185"/>
      <c r="AM763" s="33"/>
      <c r="AN763" s="33"/>
      <c r="AO763" s="34"/>
      <c r="AP763" s="352"/>
      <c r="AQ763" s="491" t="s">
        <v>370</v>
      </c>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59"/>
      <c r="BN763" s="59"/>
      <c r="BO763" s="59"/>
      <c r="BP763" s="59"/>
      <c r="BQ763" s="59"/>
      <c r="BR763" s="59"/>
      <c r="BS763" s="59"/>
      <c r="BT763" s="59"/>
      <c r="BU763" s="59"/>
      <c r="BV763" s="59"/>
      <c r="BW763" s="59"/>
      <c r="BX763" s="59"/>
      <c r="BY763" s="59"/>
      <c r="BZ763" s="59"/>
      <c r="CA763" s="59"/>
      <c r="CB763" s="59"/>
      <c r="CC763" s="59"/>
      <c r="CD763" s="59"/>
      <c r="CE763" s="59"/>
      <c r="CF763" s="59"/>
      <c r="CG763" s="59"/>
      <c r="CH763" s="59"/>
      <c r="CI763" s="59"/>
      <c r="CJ763" s="59"/>
      <c r="CK763" s="59"/>
      <c r="CL763" s="59"/>
      <c r="CM763" s="59"/>
      <c r="CN763" s="59"/>
      <c r="CO763" s="59"/>
      <c r="CP763" s="59"/>
      <c r="CQ763" s="59"/>
      <c r="CR763" s="59"/>
      <c r="CS763" s="59"/>
      <c r="CT763" s="59"/>
      <c r="CU763" s="59"/>
      <c r="CV763" s="59"/>
      <c r="CW763" s="59"/>
      <c r="CX763" s="59"/>
      <c r="CY763" s="59"/>
      <c r="CZ763" s="59"/>
      <c r="DA763" s="59"/>
      <c r="DB763" s="59"/>
      <c r="DC763" s="59"/>
      <c r="DD763" s="59"/>
      <c r="DE763" s="59"/>
      <c r="DF763" s="59"/>
      <c r="DG763" s="59"/>
      <c r="DH763" s="59"/>
      <c r="DI763" s="59"/>
      <c r="DJ763" s="59"/>
      <c r="DK763" s="59"/>
      <c r="DL763" s="59"/>
      <c r="DM763" s="59"/>
      <c r="DN763" s="59"/>
      <c r="DO763" s="59"/>
      <c r="DP763" s="59"/>
      <c r="DQ763" s="59"/>
      <c r="DR763" s="59"/>
      <c r="DS763" s="59"/>
      <c r="DT763" s="59"/>
      <c r="DU763" s="59"/>
      <c r="DV763" s="59"/>
      <c r="DW763" s="59"/>
      <c r="DX763" s="59"/>
      <c r="DY763" s="59"/>
      <c r="DZ763" s="59"/>
      <c r="EA763" s="59"/>
      <c r="EB763" s="59"/>
      <c r="EC763" s="59"/>
      <c r="ED763" s="59"/>
      <c r="EE763" s="59"/>
      <c r="EF763" s="59"/>
      <c r="EG763" s="59"/>
      <c r="EH763" s="59"/>
      <c r="EI763" s="59"/>
      <c r="EJ763" s="59"/>
      <c r="EK763" s="59"/>
      <c r="EL763" s="59"/>
      <c r="EM763" s="59"/>
      <c r="EN763" s="59"/>
      <c r="EO763" s="59"/>
      <c r="EP763" s="59"/>
      <c r="EQ763" s="59"/>
      <c r="ER763" s="59"/>
      <c r="ES763" s="59"/>
      <c r="ET763" s="59"/>
      <c r="EU763" s="59"/>
      <c r="EV763" s="59"/>
      <c r="EW763" s="59"/>
      <c r="EX763" s="59"/>
      <c r="EY763" s="59"/>
      <c r="EZ763" s="59"/>
      <c r="FA763" s="59"/>
      <c r="FB763" s="59"/>
      <c r="FC763" s="59"/>
      <c r="FD763" s="59"/>
      <c r="FE763" s="59"/>
      <c r="FF763" s="59"/>
      <c r="FG763" s="59"/>
      <c r="FH763" s="59"/>
      <c r="FI763" s="59"/>
      <c r="FJ763" s="59"/>
      <c r="FK763" s="59"/>
      <c r="FL763" s="59"/>
      <c r="FM763" s="59"/>
      <c r="FN763" s="59"/>
      <c r="FO763" s="59"/>
      <c r="FP763" s="59"/>
      <c r="FQ763" s="59"/>
      <c r="FR763" s="59"/>
      <c r="FS763" s="59"/>
      <c r="FT763" s="59"/>
      <c r="FU763" s="59"/>
      <c r="FV763" s="59"/>
      <c r="FW763" s="59"/>
      <c r="FX763" s="59"/>
      <c r="FY763" s="59"/>
      <c r="FZ763" s="59"/>
      <c r="GA763" s="59"/>
      <c r="GB763" s="59"/>
      <c r="GC763" s="59"/>
      <c r="GD763" s="59"/>
      <c r="GE763" s="59"/>
      <c r="GF763" s="59"/>
      <c r="GG763" s="59"/>
      <c r="GH763" s="59"/>
      <c r="GI763" s="59"/>
      <c r="GJ763" s="59"/>
      <c r="GK763" s="59"/>
      <c r="GL763" s="59"/>
      <c r="GM763" s="59"/>
      <c r="GN763" s="59"/>
      <c r="GO763" s="59"/>
      <c r="GP763" s="59"/>
      <c r="GQ763" s="59"/>
      <c r="GR763" s="59"/>
      <c r="GS763" s="59"/>
      <c r="GT763" s="59"/>
      <c r="GU763" s="59"/>
      <c r="GV763" s="59"/>
      <c r="GW763" s="59"/>
      <c r="GX763" s="59"/>
      <c r="GY763" s="59"/>
      <c r="GZ763" s="59"/>
      <c r="HA763" s="59"/>
      <c r="HB763" s="59"/>
      <c r="HC763" s="59"/>
      <c r="HD763" s="59"/>
      <c r="HE763" s="59"/>
      <c r="HF763" s="59"/>
      <c r="HG763" s="59"/>
      <c r="HH763" s="59"/>
      <c r="HI763" s="59"/>
      <c r="HJ763" s="59"/>
      <c r="HK763" s="59"/>
      <c r="HL763" s="59"/>
      <c r="HM763" s="59"/>
      <c r="HN763" s="59"/>
      <c r="HO763" s="59"/>
      <c r="HP763" s="59"/>
      <c r="HQ763" s="59"/>
      <c r="HR763" s="59"/>
      <c r="HS763" s="59"/>
      <c r="HT763" s="59"/>
      <c r="HU763" s="59"/>
      <c r="HV763" s="59"/>
      <c r="HW763" s="59"/>
      <c r="HX763" s="59"/>
      <c r="HY763" s="59"/>
      <c r="HZ763" s="59"/>
    </row>
    <row r="764" spans="1:234" ht="10.5" customHeight="1">
      <c r="A764" s="467"/>
      <c r="B764" s="468"/>
      <c r="C764" s="294"/>
      <c r="D764" s="286">
        <v>62</v>
      </c>
      <c r="E764" s="97"/>
      <c r="F764" s="87"/>
      <c r="G764" s="87"/>
      <c r="H764" s="87"/>
      <c r="I764" s="87"/>
      <c r="J764" s="100"/>
      <c r="K764" s="89" t="s">
        <v>31</v>
      </c>
      <c r="L764" s="90">
        <v>9</v>
      </c>
      <c r="M764" s="91" t="s">
        <v>97</v>
      </c>
      <c r="N764" s="92">
        <v>16</v>
      </c>
      <c r="O764" s="212" t="s">
        <v>29</v>
      </c>
      <c r="P764" s="222"/>
      <c r="Q764" s="319"/>
      <c r="R764" s="93"/>
      <c r="S764" s="93"/>
      <c r="T764" s="94">
        <v>12</v>
      </c>
      <c r="U764" s="94"/>
      <c r="V764" s="90"/>
      <c r="W764" s="89">
        <v>124</v>
      </c>
      <c r="X764" s="92">
        <v>144</v>
      </c>
      <c r="Y764" s="182"/>
      <c r="Z764" s="184"/>
      <c r="AA764" s="309"/>
      <c r="AB764" s="443">
        <v>62</v>
      </c>
      <c r="AC764" s="444"/>
      <c r="AD764" s="444"/>
      <c r="AE764" s="444"/>
      <c r="AF764" s="444"/>
      <c r="AG764" s="444"/>
      <c r="AH764" s="444"/>
      <c r="AI764" s="309"/>
      <c r="AJ764" s="90">
        <v>7</v>
      </c>
      <c r="AK764" s="182"/>
      <c r="AL764" s="184"/>
      <c r="AM764" s="349"/>
      <c r="AN764" s="349"/>
      <c r="AO764" s="306"/>
      <c r="AP764" s="350">
        <v>8</v>
      </c>
      <c r="AQ764" s="490"/>
      <c r="AR764" s="95"/>
      <c r="AS764" s="95"/>
      <c r="AT764" s="95"/>
      <c r="AU764" s="95"/>
      <c r="AV764" s="95"/>
      <c r="AW764" s="95"/>
      <c r="AX764" s="95"/>
      <c r="AY764" s="95"/>
      <c r="AZ764" s="95"/>
      <c r="BA764" s="95"/>
      <c r="BB764" s="95"/>
      <c r="BC764" s="95"/>
      <c r="BD764" s="95"/>
      <c r="BE764" s="95"/>
      <c r="BF764" s="95"/>
      <c r="BG764" s="95"/>
      <c r="BH764" s="95"/>
      <c r="BI764" s="95"/>
      <c r="BJ764" s="95"/>
      <c r="BK764" s="95"/>
      <c r="BL764" s="95"/>
      <c r="BM764" s="95"/>
      <c r="BN764" s="95"/>
      <c r="BO764" s="95"/>
      <c r="BP764" s="95"/>
      <c r="BQ764" s="95"/>
      <c r="BR764" s="95"/>
      <c r="BS764" s="95"/>
      <c r="BT764" s="95"/>
      <c r="BU764" s="95"/>
      <c r="BV764" s="95"/>
      <c r="BW764" s="95"/>
      <c r="BX764" s="95"/>
      <c r="BY764" s="95"/>
      <c r="BZ764" s="95"/>
      <c r="CA764" s="95"/>
      <c r="CB764" s="95"/>
      <c r="CC764" s="95"/>
      <c r="CD764" s="95"/>
      <c r="CE764" s="95"/>
      <c r="CF764" s="95"/>
      <c r="CG764" s="95"/>
      <c r="CH764" s="95"/>
      <c r="CI764" s="95"/>
      <c r="CJ764" s="95"/>
      <c r="CK764" s="95"/>
      <c r="CL764" s="95"/>
      <c r="CM764" s="95"/>
      <c r="CN764" s="95"/>
      <c r="CO764" s="95"/>
      <c r="CP764" s="95"/>
      <c r="CQ764" s="95"/>
      <c r="CR764" s="95"/>
      <c r="CS764" s="95"/>
      <c r="CT764" s="95"/>
      <c r="CU764" s="95"/>
      <c r="CV764" s="95"/>
      <c r="CW764" s="95"/>
      <c r="CX764" s="95"/>
      <c r="CY764" s="95"/>
      <c r="CZ764" s="95"/>
      <c r="DA764" s="95"/>
      <c r="DB764" s="95"/>
      <c r="DC764" s="95"/>
      <c r="DD764" s="95"/>
      <c r="DE764" s="95"/>
      <c r="DF764" s="95"/>
      <c r="DG764" s="95"/>
      <c r="DH764" s="95"/>
      <c r="DI764" s="95"/>
      <c r="DJ764" s="95"/>
      <c r="DK764" s="95"/>
      <c r="DL764" s="95"/>
      <c r="DM764" s="95"/>
      <c r="DN764" s="95"/>
      <c r="DO764" s="95"/>
      <c r="DP764" s="95"/>
      <c r="DQ764" s="95"/>
      <c r="DR764" s="95"/>
      <c r="DS764" s="95"/>
      <c r="DT764" s="95"/>
      <c r="DU764" s="95"/>
      <c r="DV764" s="95"/>
      <c r="DW764" s="95"/>
      <c r="DX764" s="95"/>
      <c r="DY764" s="95"/>
      <c r="DZ764" s="95"/>
      <c r="EA764" s="95"/>
      <c r="EB764" s="95"/>
      <c r="EC764" s="95"/>
      <c r="ED764" s="95"/>
      <c r="EE764" s="95"/>
      <c r="EF764" s="95"/>
      <c r="EG764" s="95"/>
      <c r="EH764" s="95"/>
      <c r="EI764" s="95"/>
      <c r="EJ764" s="95"/>
      <c r="EK764" s="95"/>
      <c r="EL764" s="95"/>
      <c r="EM764" s="95"/>
      <c r="EN764" s="95"/>
      <c r="EO764" s="95"/>
      <c r="EP764" s="95"/>
      <c r="EQ764" s="95"/>
      <c r="ER764" s="95"/>
      <c r="ES764" s="95"/>
      <c r="ET764" s="95"/>
      <c r="EU764" s="95"/>
      <c r="EV764" s="95"/>
      <c r="EW764" s="95"/>
      <c r="EX764" s="95"/>
      <c r="EY764" s="95"/>
      <c r="EZ764" s="95"/>
      <c r="FA764" s="95"/>
      <c r="FB764" s="95"/>
      <c r="FC764" s="95"/>
      <c r="FD764" s="95"/>
      <c r="FE764" s="95"/>
      <c r="FF764" s="95"/>
      <c r="FG764" s="95"/>
      <c r="FH764" s="95"/>
      <c r="FI764" s="95"/>
      <c r="FJ764" s="95"/>
      <c r="FK764" s="95"/>
      <c r="FL764" s="95"/>
      <c r="FM764" s="95"/>
      <c r="FN764" s="95"/>
      <c r="FO764" s="95"/>
      <c r="FP764" s="95"/>
      <c r="FQ764" s="95"/>
      <c r="FR764" s="95"/>
      <c r="FS764" s="95"/>
      <c r="FT764" s="95"/>
      <c r="FU764" s="95"/>
      <c r="FV764" s="95"/>
      <c r="FW764" s="95"/>
      <c r="FX764" s="95"/>
      <c r="FY764" s="95"/>
      <c r="FZ764" s="95"/>
      <c r="GA764" s="95"/>
      <c r="GB764" s="95"/>
      <c r="GC764" s="95"/>
      <c r="GD764" s="95"/>
      <c r="GE764" s="95"/>
      <c r="GF764" s="95"/>
      <c r="GG764" s="95"/>
      <c r="GH764" s="95"/>
      <c r="GI764" s="95"/>
      <c r="GJ764" s="95"/>
      <c r="GK764" s="95"/>
      <c r="GL764" s="95"/>
      <c r="GM764" s="95"/>
      <c r="GN764" s="95"/>
      <c r="GO764" s="95"/>
      <c r="GP764" s="95"/>
      <c r="GQ764" s="95"/>
      <c r="GR764" s="95"/>
      <c r="GS764" s="95"/>
      <c r="GT764" s="95"/>
      <c r="GU764" s="95"/>
      <c r="GV764" s="95"/>
      <c r="GW764" s="95"/>
      <c r="GX764" s="95"/>
      <c r="GY764" s="95"/>
      <c r="GZ764" s="95"/>
      <c r="HA764" s="95"/>
      <c r="HB764" s="95"/>
      <c r="HC764" s="95"/>
      <c r="HD764" s="95"/>
      <c r="HE764" s="95"/>
      <c r="HF764" s="95"/>
      <c r="HG764" s="95"/>
      <c r="HH764" s="95"/>
      <c r="HI764" s="95"/>
      <c r="HJ764" s="95"/>
      <c r="HK764" s="95"/>
      <c r="HL764" s="95"/>
      <c r="HM764" s="95"/>
      <c r="HN764" s="95"/>
      <c r="HO764" s="95"/>
      <c r="HP764" s="95"/>
      <c r="HQ764" s="95"/>
      <c r="HR764" s="95"/>
      <c r="HS764" s="95"/>
      <c r="HT764" s="95"/>
      <c r="HU764" s="95"/>
      <c r="HV764" s="95"/>
      <c r="HW764" s="95"/>
      <c r="HX764" s="95"/>
      <c r="HY764" s="95"/>
      <c r="HZ764" s="95"/>
    </row>
    <row r="765" spans="1:234" s="95" customFormat="1" ht="10.5" customHeight="1">
      <c r="A765" s="463" t="s">
        <v>63</v>
      </c>
      <c r="B765" s="465">
        <f>B763+1</f>
        <v>38990</v>
      </c>
      <c r="C765" s="293">
        <f>SUM(D765:J766)</f>
        <v>78</v>
      </c>
      <c r="D765" s="284"/>
      <c r="E765" s="80"/>
      <c r="F765" s="80"/>
      <c r="G765" s="80"/>
      <c r="H765" s="80"/>
      <c r="I765" s="80"/>
      <c r="J765" s="81"/>
      <c r="K765" s="28"/>
      <c r="L765" s="30"/>
      <c r="M765" s="82"/>
      <c r="N765" s="83"/>
      <c r="O765" s="211"/>
      <c r="P765" s="221"/>
      <c r="Q765" s="318">
        <f>SUM(R765:R766,T765:T766)+SUM(S765:S766)*1.5+SUM(U765:U766)/3+SUM(V765:V766)*0.6</f>
        <v>15</v>
      </c>
      <c r="R765" s="70"/>
      <c r="S765" s="70"/>
      <c r="T765" s="29"/>
      <c r="U765" s="29"/>
      <c r="V765" s="30"/>
      <c r="W765" s="28"/>
      <c r="X765" s="83"/>
      <c r="Y765" s="140"/>
      <c r="Z765" s="185"/>
      <c r="AA765" s="34"/>
      <c r="AB765" s="32"/>
      <c r="AC765" s="33"/>
      <c r="AD765" s="33"/>
      <c r="AE765" s="33"/>
      <c r="AF765" s="33"/>
      <c r="AG765" s="33"/>
      <c r="AH765" s="33"/>
      <c r="AI765" s="34"/>
      <c r="AJ765" s="30"/>
      <c r="AK765" s="180" t="s">
        <v>99</v>
      </c>
      <c r="AL765" s="185"/>
      <c r="AM765" s="33"/>
      <c r="AN765" s="33"/>
      <c r="AO765" s="34"/>
      <c r="AP765" s="352"/>
      <c r="AQ765" s="491" t="s">
        <v>627</v>
      </c>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59"/>
      <c r="BN765" s="59"/>
      <c r="BO765" s="59"/>
      <c r="BP765" s="59"/>
      <c r="BQ765" s="59"/>
      <c r="BR765" s="59"/>
      <c r="BS765" s="59"/>
      <c r="BT765" s="59"/>
      <c r="BU765" s="59"/>
      <c r="BV765" s="59"/>
      <c r="BW765" s="59"/>
      <c r="BX765" s="59"/>
      <c r="BY765" s="59"/>
      <c r="BZ765" s="59"/>
      <c r="CA765" s="59"/>
      <c r="CB765" s="59"/>
      <c r="CC765" s="59"/>
      <c r="CD765" s="59"/>
      <c r="CE765" s="59"/>
      <c r="CF765" s="59"/>
      <c r="CG765" s="59"/>
      <c r="CH765" s="59"/>
      <c r="CI765" s="59"/>
      <c r="CJ765" s="59"/>
      <c r="CK765" s="59"/>
      <c r="CL765" s="59"/>
      <c r="CM765" s="59"/>
      <c r="CN765" s="59"/>
      <c r="CO765" s="59"/>
      <c r="CP765" s="59"/>
      <c r="CQ765" s="59"/>
      <c r="CR765" s="59"/>
      <c r="CS765" s="59"/>
      <c r="CT765" s="59"/>
      <c r="CU765" s="59"/>
      <c r="CV765" s="59"/>
      <c r="CW765" s="59"/>
      <c r="CX765" s="59"/>
      <c r="CY765" s="59"/>
      <c r="CZ765" s="59"/>
      <c r="DA765" s="59"/>
      <c r="DB765" s="59"/>
      <c r="DC765" s="59"/>
      <c r="DD765" s="59"/>
      <c r="DE765" s="59"/>
      <c r="DF765" s="59"/>
      <c r="DG765" s="59"/>
      <c r="DH765" s="59"/>
      <c r="DI765" s="59"/>
      <c r="DJ765" s="59"/>
      <c r="DK765" s="59"/>
      <c r="DL765" s="59"/>
      <c r="DM765" s="59"/>
      <c r="DN765" s="59"/>
      <c r="DO765" s="59"/>
      <c r="DP765" s="59"/>
      <c r="DQ765" s="59"/>
      <c r="DR765" s="59"/>
      <c r="DS765" s="59"/>
      <c r="DT765" s="59"/>
      <c r="DU765" s="59"/>
      <c r="DV765" s="59"/>
      <c r="DW765" s="59"/>
      <c r="DX765" s="59"/>
      <c r="DY765" s="59"/>
      <c r="DZ765" s="59"/>
      <c r="EA765" s="59"/>
      <c r="EB765" s="59"/>
      <c r="EC765" s="59"/>
      <c r="ED765" s="59"/>
      <c r="EE765" s="59"/>
      <c r="EF765" s="59"/>
      <c r="EG765" s="59"/>
      <c r="EH765" s="59"/>
      <c r="EI765" s="59"/>
      <c r="EJ765" s="59"/>
      <c r="EK765" s="59"/>
      <c r="EL765" s="59"/>
      <c r="EM765" s="59"/>
      <c r="EN765" s="59"/>
      <c r="EO765" s="59"/>
      <c r="EP765" s="59"/>
      <c r="EQ765" s="59"/>
      <c r="ER765" s="59"/>
      <c r="ES765" s="59"/>
      <c r="ET765" s="59"/>
      <c r="EU765" s="59"/>
      <c r="EV765" s="59"/>
      <c r="EW765" s="59"/>
      <c r="EX765" s="59"/>
      <c r="EY765" s="59"/>
      <c r="EZ765" s="59"/>
      <c r="FA765" s="59"/>
      <c r="FB765" s="59"/>
      <c r="FC765" s="59"/>
      <c r="FD765" s="59"/>
      <c r="FE765" s="59"/>
      <c r="FF765" s="59"/>
      <c r="FG765" s="59"/>
      <c r="FH765" s="59"/>
      <c r="FI765" s="59"/>
      <c r="FJ765" s="59"/>
      <c r="FK765" s="59"/>
      <c r="FL765" s="59"/>
      <c r="FM765" s="59"/>
      <c r="FN765" s="59"/>
      <c r="FO765" s="59"/>
      <c r="FP765" s="59"/>
      <c r="FQ765" s="59"/>
      <c r="FR765" s="59"/>
      <c r="FS765" s="59"/>
      <c r="FT765" s="59"/>
      <c r="FU765" s="59"/>
      <c r="FV765" s="59"/>
      <c r="FW765" s="59"/>
      <c r="FX765" s="59"/>
      <c r="FY765" s="59"/>
      <c r="FZ765" s="59"/>
      <c r="GA765" s="59"/>
      <c r="GB765" s="59"/>
      <c r="GC765" s="59"/>
      <c r="GD765" s="59"/>
      <c r="GE765" s="59"/>
      <c r="GF765" s="59"/>
      <c r="GG765" s="59"/>
      <c r="GH765" s="59"/>
      <c r="GI765" s="59"/>
      <c r="GJ765" s="59"/>
      <c r="GK765" s="59"/>
      <c r="GL765" s="59"/>
      <c r="GM765" s="59"/>
      <c r="GN765" s="59"/>
      <c r="GO765" s="59"/>
      <c r="GP765" s="59"/>
      <c r="GQ765" s="59"/>
      <c r="GR765" s="59"/>
      <c r="GS765" s="59"/>
      <c r="GT765" s="59"/>
      <c r="GU765" s="59"/>
      <c r="GV765" s="59"/>
      <c r="GW765" s="59"/>
      <c r="GX765" s="59"/>
      <c r="GY765" s="59"/>
      <c r="GZ765" s="59"/>
      <c r="HA765" s="59"/>
      <c r="HB765" s="59"/>
      <c r="HC765" s="59"/>
      <c r="HD765" s="59"/>
      <c r="HE765" s="59"/>
      <c r="HF765" s="59"/>
      <c r="HG765" s="59"/>
      <c r="HH765" s="59"/>
      <c r="HI765" s="59"/>
      <c r="HJ765" s="59"/>
      <c r="HK765" s="59"/>
      <c r="HL765" s="59"/>
      <c r="HM765" s="59"/>
      <c r="HN765" s="59"/>
      <c r="HO765" s="59"/>
      <c r="HP765" s="59"/>
      <c r="HQ765" s="59"/>
      <c r="HR765" s="59"/>
      <c r="HS765" s="59"/>
      <c r="HT765" s="59"/>
      <c r="HU765" s="59"/>
      <c r="HV765" s="59"/>
      <c r="HW765" s="59"/>
      <c r="HX765" s="59"/>
      <c r="HY765" s="59"/>
      <c r="HZ765" s="59"/>
    </row>
    <row r="766" spans="1:234" ht="10.5" customHeight="1">
      <c r="A766" s="467"/>
      <c r="B766" s="468"/>
      <c r="C766" s="294"/>
      <c r="D766" s="283">
        <v>44</v>
      </c>
      <c r="E766" s="87">
        <v>11</v>
      </c>
      <c r="F766" s="87">
        <v>4</v>
      </c>
      <c r="G766" s="87">
        <v>1</v>
      </c>
      <c r="H766" s="87">
        <v>2</v>
      </c>
      <c r="I766" s="87">
        <v>16</v>
      </c>
      <c r="J766" s="88"/>
      <c r="K766" s="89" t="s">
        <v>447</v>
      </c>
      <c r="L766" s="90">
        <v>9</v>
      </c>
      <c r="M766" s="91" t="s">
        <v>97</v>
      </c>
      <c r="N766" s="92">
        <v>17</v>
      </c>
      <c r="O766" s="211" t="s">
        <v>626</v>
      </c>
      <c r="P766" s="222"/>
      <c r="Q766" s="319"/>
      <c r="R766" s="93"/>
      <c r="S766" s="93"/>
      <c r="T766" s="94">
        <v>15</v>
      </c>
      <c r="U766" s="94"/>
      <c r="V766" s="90"/>
      <c r="W766" s="89"/>
      <c r="X766" s="92">
        <v>178</v>
      </c>
      <c r="Y766" s="182"/>
      <c r="Z766" s="184"/>
      <c r="AA766" s="306"/>
      <c r="AB766" s="442">
        <v>78</v>
      </c>
      <c r="AC766" s="349"/>
      <c r="AD766" s="349"/>
      <c r="AE766" s="349"/>
      <c r="AF766" s="349"/>
      <c r="AG766" s="349"/>
      <c r="AH766" s="349"/>
      <c r="AI766" s="306"/>
      <c r="AJ766" s="90">
        <v>8</v>
      </c>
      <c r="AK766" s="183"/>
      <c r="AL766" s="184"/>
      <c r="AM766" s="349"/>
      <c r="AN766" s="349"/>
      <c r="AO766" s="306"/>
      <c r="AP766" s="350"/>
      <c r="AQ766" s="490"/>
      <c r="AR766" s="95"/>
      <c r="AS766" s="95"/>
      <c r="AT766" s="95"/>
      <c r="AU766" s="95"/>
      <c r="AV766" s="95"/>
      <c r="AW766" s="95"/>
      <c r="AX766" s="95"/>
      <c r="AY766" s="95"/>
      <c r="AZ766" s="95"/>
      <c r="BA766" s="95"/>
      <c r="BB766" s="95"/>
      <c r="BC766" s="95"/>
      <c r="BD766" s="95"/>
      <c r="BE766" s="95"/>
      <c r="BF766" s="95"/>
      <c r="BG766" s="95"/>
      <c r="BH766" s="95"/>
      <c r="BI766" s="95"/>
      <c r="BJ766" s="95"/>
      <c r="BK766" s="95"/>
      <c r="BL766" s="95"/>
      <c r="BM766" s="95"/>
      <c r="BN766" s="95"/>
      <c r="BO766" s="95"/>
      <c r="BP766" s="95"/>
      <c r="BQ766" s="95"/>
      <c r="BR766" s="95"/>
      <c r="BS766" s="95"/>
      <c r="BT766" s="95"/>
      <c r="BU766" s="95"/>
      <c r="BV766" s="95"/>
      <c r="BW766" s="95"/>
      <c r="BX766" s="95"/>
      <c r="BY766" s="95"/>
      <c r="BZ766" s="95"/>
      <c r="CA766" s="95"/>
      <c r="CB766" s="95"/>
      <c r="CC766" s="95"/>
      <c r="CD766" s="95"/>
      <c r="CE766" s="95"/>
      <c r="CF766" s="95"/>
      <c r="CG766" s="95"/>
      <c r="CH766" s="95"/>
      <c r="CI766" s="95"/>
      <c r="CJ766" s="95"/>
      <c r="CK766" s="95"/>
      <c r="CL766" s="95"/>
      <c r="CM766" s="95"/>
      <c r="CN766" s="95"/>
      <c r="CO766" s="95"/>
      <c r="CP766" s="95"/>
      <c r="CQ766" s="95"/>
      <c r="CR766" s="95"/>
      <c r="CS766" s="95"/>
      <c r="CT766" s="95"/>
      <c r="CU766" s="95"/>
      <c r="CV766" s="95"/>
      <c r="CW766" s="95"/>
      <c r="CX766" s="95"/>
      <c r="CY766" s="95"/>
      <c r="CZ766" s="95"/>
      <c r="DA766" s="95"/>
      <c r="DB766" s="95"/>
      <c r="DC766" s="95"/>
      <c r="DD766" s="95"/>
      <c r="DE766" s="95"/>
      <c r="DF766" s="95"/>
      <c r="DG766" s="95"/>
      <c r="DH766" s="95"/>
      <c r="DI766" s="95"/>
      <c r="DJ766" s="95"/>
      <c r="DK766" s="95"/>
      <c r="DL766" s="95"/>
      <c r="DM766" s="95"/>
      <c r="DN766" s="95"/>
      <c r="DO766" s="95"/>
      <c r="DP766" s="95"/>
      <c r="DQ766" s="95"/>
      <c r="DR766" s="95"/>
      <c r="DS766" s="95"/>
      <c r="DT766" s="95"/>
      <c r="DU766" s="95"/>
      <c r="DV766" s="95"/>
      <c r="DW766" s="95"/>
      <c r="DX766" s="95"/>
      <c r="DY766" s="95"/>
      <c r="DZ766" s="95"/>
      <c r="EA766" s="95"/>
      <c r="EB766" s="95"/>
      <c r="EC766" s="95"/>
      <c r="ED766" s="95"/>
      <c r="EE766" s="95"/>
      <c r="EF766" s="95"/>
      <c r="EG766" s="95"/>
      <c r="EH766" s="95"/>
      <c r="EI766" s="95"/>
      <c r="EJ766" s="95"/>
      <c r="EK766" s="95"/>
      <c r="EL766" s="95"/>
      <c r="EM766" s="95"/>
      <c r="EN766" s="95"/>
      <c r="EO766" s="95"/>
      <c r="EP766" s="95"/>
      <c r="EQ766" s="95"/>
      <c r="ER766" s="95"/>
      <c r="ES766" s="95"/>
      <c r="ET766" s="95"/>
      <c r="EU766" s="95"/>
      <c r="EV766" s="95"/>
      <c r="EW766" s="95"/>
      <c r="EX766" s="95"/>
      <c r="EY766" s="95"/>
      <c r="EZ766" s="95"/>
      <c r="FA766" s="95"/>
      <c r="FB766" s="95"/>
      <c r="FC766" s="95"/>
      <c r="FD766" s="95"/>
      <c r="FE766" s="95"/>
      <c r="FF766" s="95"/>
      <c r="FG766" s="95"/>
      <c r="FH766" s="95"/>
      <c r="FI766" s="95"/>
      <c r="FJ766" s="95"/>
      <c r="FK766" s="95"/>
      <c r="FL766" s="95"/>
      <c r="FM766" s="95"/>
      <c r="FN766" s="95"/>
      <c r="FO766" s="95"/>
      <c r="FP766" s="95"/>
      <c r="FQ766" s="95"/>
      <c r="FR766" s="95"/>
      <c r="FS766" s="95"/>
      <c r="FT766" s="95"/>
      <c r="FU766" s="95"/>
      <c r="FV766" s="95"/>
      <c r="FW766" s="95"/>
      <c r="FX766" s="95"/>
      <c r="FY766" s="95"/>
      <c r="FZ766" s="95"/>
      <c r="GA766" s="95"/>
      <c r="GB766" s="95"/>
      <c r="GC766" s="95"/>
      <c r="GD766" s="95"/>
      <c r="GE766" s="95"/>
      <c r="GF766" s="95"/>
      <c r="GG766" s="95"/>
      <c r="GH766" s="95"/>
      <c r="GI766" s="95"/>
      <c r="GJ766" s="95"/>
      <c r="GK766" s="95"/>
      <c r="GL766" s="95"/>
      <c r="GM766" s="95"/>
      <c r="GN766" s="95"/>
      <c r="GO766" s="95"/>
      <c r="GP766" s="95"/>
      <c r="GQ766" s="95"/>
      <c r="GR766" s="95"/>
      <c r="GS766" s="95"/>
      <c r="GT766" s="95"/>
      <c r="GU766" s="95"/>
      <c r="GV766" s="95"/>
      <c r="GW766" s="95"/>
      <c r="GX766" s="95"/>
      <c r="GY766" s="95"/>
      <c r="GZ766" s="95"/>
      <c r="HA766" s="95"/>
      <c r="HB766" s="95"/>
      <c r="HC766" s="95"/>
      <c r="HD766" s="95"/>
      <c r="HE766" s="95"/>
      <c r="HF766" s="95"/>
      <c r="HG766" s="95"/>
      <c r="HH766" s="95"/>
      <c r="HI766" s="95"/>
      <c r="HJ766" s="95"/>
      <c r="HK766" s="95"/>
      <c r="HL766" s="95"/>
      <c r="HM766" s="95"/>
      <c r="HN766" s="95"/>
      <c r="HO766" s="95"/>
      <c r="HP766" s="95"/>
      <c r="HQ766" s="95"/>
      <c r="HR766" s="95"/>
      <c r="HS766" s="95"/>
      <c r="HT766" s="95"/>
      <c r="HU766" s="95"/>
      <c r="HV766" s="95"/>
      <c r="HW766" s="95"/>
      <c r="HX766" s="95"/>
      <c r="HY766" s="95"/>
      <c r="HZ766" s="95"/>
    </row>
    <row r="767" spans="1:234" s="95" customFormat="1" ht="10.5" customHeight="1">
      <c r="A767" s="463" t="s">
        <v>64</v>
      </c>
      <c r="B767" s="465">
        <f>B765+1</f>
        <v>38991</v>
      </c>
      <c r="C767" s="293">
        <f>SUM(D767:J768)</f>
        <v>130</v>
      </c>
      <c r="D767" s="285">
        <v>130</v>
      </c>
      <c r="E767" s="96"/>
      <c r="F767" s="80"/>
      <c r="G767" s="80"/>
      <c r="H767" s="80"/>
      <c r="I767" s="80"/>
      <c r="J767" s="98"/>
      <c r="K767" s="28" t="s">
        <v>98</v>
      </c>
      <c r="L767" s="99">
        <v>9</v>
      </c>
      <c r="M767" s="82" t="s">
        <v>100</v>
      </c>
      <c r="N767" s="83">
        <v>12</v>
      </c>
      <c r="O767" s="213" t="s">
        <v>29</v>
      </c>
      <c r="P767" s="221"/>
      <c r="Q767" s="320">
        <f>SUM(R767:R768,T767:T768)+SUM(S767:S768)*1.5+SUM(U767:U768)/3+SUM(V767:V768)*0.6</f>
        <v>25</v>
      </c>
      <c r="R767" s="70"/>
      <c r="S767" s="70"/>
      <c r="T767" s="29">
        <v>25</v>
      </c>
      <c r="U767" s="29"/>
      <c r="V767" s="30"/>
      <c r="W767" s="28">
        <v>128</v>
      </c>
      <c r="X767" s="83"/>
      <c r="Y767" s="140"/>
      <c r="Z767" s="185"/>
      <c r="AA767" s="34"/>
      <c r="AB767" s="32">
        <v>130</v>
      </c>
      <c r="AC767" s="33"/>
      <c r="AD767" s="33"/>
      <c r="AE767" s="33"/>
      <c r="AF767" s="33"/>
      <c r="AG767" s="33"/>
      <c r="AH767" s="33"/>
      <c r="AI767" s="34"/>
      <c r="AJ767" s="30"/>
      <c r="AK767" s="180" t="s">
        <v>99</v>
      </c>
      <c r="AL767" s="185"/>
      <c r="AM767" s="33"/>
      <c r="AN767" s="351"/>
      <c r="AO767" s="34"/>
      <c r="AP767" s="352"/>
      <c r="AQ767" s="491" t="s">
        <v>628</v>
      </c>
      <c r="AR767" s="59"/>
      <c r="AS767" s="59"/>
      <c r="AT767" s="59"/>
      <c r="AU767" s="59"/>
      <c r="AV767" s="59"/>
      <c r="AW767" s="59"/>
      <c r="AX767" s="59"/>
      <c r="AY767" s="59"/>
      <c r="AZ767" s="59"/>
      <c r="BA767" s="59"/>
      <c r="BB767" s="59"/>
      <c r="BC767" s="59"/>
      <c r="BD767" s="59"/>
      <c r="BE767" s="59"/>
      <c r="BF767" s="59"/>
      <c r="BG767" s="59"/>
      <c r="BH767" s="59"/>
      <c r="BI767" s="59"/>
      <c r="BJ767" s="59"/>
      <c r="BK767" s="59"/>
      <c r="BL767" s="59"/>
      <c r="BM767" s="59"/>
      <c r="BN767" s="59"/>
      <c r="BO767" s="59"/>
      <c r="BP767" s="59"/>
      <c r="BQ767" s="59"/>
      <c r="BR767" s="59"/>
      <c r="BS767" s="59"/>
      <c r="BT767" s="59"/>
      <c r="BU767" s="59"/>
      <c r="BV767" s="59"/>
      <c r="BW767" s="59"/>
      <c r="BX767" s="59"/>
      <c r="BY767" s="59"/>
      <c r="BZ767" s="59"/>
      <c r="CA767" s="59"/>
      <c r="CB767" s="59"/>
      <c r="CC767" s="59"/>
      <c r="CD767" s="59"/>
      <c r="CE767" s="59"/>
      <c r="CF767" s="59"/>
      <c r="CG767" s="59"/>
      <c r="CH767" s="59"/>
      <c r="CI767" s="59"/>
      <c r="CJ767" s="59"/>
      <c r="CK767" s="59"/>
      <c r="CL767" s="59"/>
      <c r="CM767" s="59"/>
      <c r="CN767" s="59"/>
      <c r="CO767" s="59"/>
      <c r="CP767" s="59"/>
      <c r="CQ767" s="59"/>
      <c r="CR767" s="59"/>
      <c r="CS767" s="59"/>
      <c r="CT767" s="59"/>
      <c r="CU767" s="59"/>
      <c r="CV767" s="59"/>
      <c r="CW767" s="59"/>
      <c r="CX767" s="59"/>
      <c r="CY767" s="59"/>
      <c r="CZ767" s="59"/>
      <c r="DA767" s="59"/>
      <c r="DB767" s="59"/>
      <c r="DC767" s="59"/>
      <c r="DD767" s="59"/>
      <c r="DE767" s="59"/>
      <c r="DF767" s="59"/>
      <c r="DG767" s="59"/>
      <c r="DH767" s="59"/>
      <c r="DI767" s="59"/>
      <c r="DJ767" s="59"/>
      <c r="DK767" s="59"/>
      <c r="DL767" s="59"/>
      <c r="DM767" s="59"/>
      <c r="DN767" s="59"/>
      <c r="DO767" s="59"/>
      <c r="DP767" s="59"/>
      <c r="DQ767" s="59"/>
      <c r="DR767" s="59"/>
      <c r="DS767" s="59"/>
      <c r="DT767" s="59"/>
      <c r="DU767" s="59"/>
      <c r="DV767" s="59"/>
      <c r="DW767" s="59"/>
      <c r="DX767" s="59"/>
      <c r="DY767" s="59"/>
      <c r="DZ767" s="59"/>
      <c r="EA767" s="59"/>
      <c r="EB767" s="59"/>
      <c r="EC767" s="59"/>
      <c r="ED767" s="59"/>
      <c r="EE767" s="59"/>
      <c r="EF767" s="59"/>
      <c r="EG767" s="59"/>
      <c r="EH767" s="59"/>
      <c r="EI767" s="59"/>
      <c r="EJ767" s="59"/>
      <c r="EK767" s="59"/>
      <c r="EL767" s="59"/>
      <c r="EM767" s="59"/>
      <c r="EN767" s="59"/>
      <c r="EO767" s="59"/>
      <c r="EP767" s="59"/>
      <c r="EQ767" s="59"/>
      <c r="ER767" s="59"/>
      <c r="ES767" s="59"/>
      <c r="ET767" s="59"/>
      <c r="EU767" s="59"/>
      <c r="EV767" s="59"/>
      <c r="EW767" s="59"/>
      <c r="EX767" s="59"/>
      <c r="EY767" s="59"/>
      <c r="EZ767" s="59"/>
      <c r="FA767" s="59"/>
      <c r="FB767" s="59"/>
      <c r="FC767" s="59"/>
      <c r="FD767" s="59"/>
      <c r="FE767" s="59"/>
      <c r="FF767" s="59"/>
      <c r="FG767" s="59"/>
      <c r="FH767" s="59"/>
      <c r="FI767" s="59"/>
      <c r="FJ767" s="59"/>
      <c r="FK767" s="59"/>
      <c r="FL767" s="59"/>
      <c r="FM767" s="59"/>
      <c r="FN767" s="59"/>
      <c r="FO767" s="59"/>
      <c r="FP767" s="59"/>
      <c r="FQ767" s="59"/>
      <c r="FR767" s="59"/>
      <c r="FS767" s="59"/>
      <c r="FT767" s="59"/>
      <c r="FU767" s="59"/>
      <c r="FV767" s="59"/>
      <c r="FW767" s="59"/>
      <c r="FX767" s="59"/>
      <c r="FY767" s="59"/>
      <c r="FZ767" s="59"/>
      <c r="GA767" s="59"/>
      <c r="GB767" s="59"/>
      <c r="GC767" s="59"/>
      <c r="GD767" s="59"/>
      <c r="GE767" s="59"/>
      <c r="GF767" s="59"/>
      <c r="GG767" s="59"/>
      <c r="GH767" s="59"/>
      <c r="GI767" s="59"/>
      <c r="GJ767" s="59"/>
      <c r="GK767" s="59"/>
      <c r="GL767" s="59"/>
      <c r="GM767" s="59"/>
      <c r="GN767" s="59"/>
      <c r="GO767" s="59"/>
      <c r="GP767" s="59"/>
      <c r="GQ767" s="59"/>
      <c r="GR767" s="59"/>
      <c r="GS767" s="59"/>
      <c r="GT767" s="59"/>
      <c r="GU767" s="59"/>
      <c r="GV767" s="59"/>
      <c r="GW767" s="59"/>
      <c r="GX767" s="59"/>
      <c r="GY767" s="59"/>
      <c r="GZ767" s="59"/>
      <c r="HA767" s="59"/>
      <c r="HB767" s="59"/>
      <c r="HC767" s="59"/>
      <c r="HD767" s="59"/>
      <c r="HE767" s="59"/>
      <c r="HF767" s="59"/>
      <c r="HG767" s="59"/>
      <c r="HH767" s="59"/>
      <c r="HI767" s="59"/>
      <c r="HJ767" s="59"/>
      <c r="HK767" s="59"/>
      <c r="HL767" s="59"/>
      <c r="HM767" s="59"/>
      <c r="HN767" s="59"/>
      <c r="HO767" s="59"/>
      <c r="HP767" s="59"/>
      <c r="HQ767" s="59"/>
      <c r="HR767" s="59"/>
      <c r="HS767" s="59"/>
      <c r="HT767" s="59"/>
      <c r="HU767" s="59"/>
      <c r="HV767" s="59"/>
      <c r="HW767" s="59"/>
      <c r="HX767" s="59"/>
      <c r="HY767" s="59"/>
      <c r="HZ767" s="59"/>
    </row>
    <row r="768" spans="1:43" ht="10.5" customHeight="1" thickBot="1">
      <c r="A768" s="464"/>
      <c r="B768" s="466"/>
      <c r="C768" s="296"/>
      <c r="D768" s="285"/>
      <c r="E768" s="96"/>
      <c r="J768" s="98"/>
      <c r="L768" s="99"/>
      <c r="Q768" s="318"/>
      <c r="AJ768" s="30">
        <v>6</v>
      </c>
      <c r="AQ768" s="492"/>
    </row>
    <row r="769" spans="1:234" ht="10.5" customHeight="1" thickBot="1">
      <c r="A769" s="471">
        <f>IF(A753=52,1,A753+1)</f>
        <v>39</v>
      </c>
      <c r="B769" s="472"/>
      <c r="C769" s="299">
        <f>(C770/60-ROUNDDOWN(C770/60,0))/100*60+ROUNDDOWN(C770/60,0)</f>
        <v>7.31</v>
      </c>
      <c r="D769" s="300">
        <f>(D770/60-ROUNDDOWN(D770/60,0))/100*60+ROUNDDOWN(D770/60,0)</f>
        <v>6.29</v>
      </c>
      <c r="E769" s="301">
        <f aca="true" t="shared" si="237" ref="E769:J769">(E770/60-ROUNDDOWN(E770/60,0))/100*60+ROUNDDOWN(E770/60,0)</f>
        <v>0.19</v>
      </c>
      <c r="F769" s="301">
        <f t="shared" si="237"/>
        <v>0.08</v>
      </c>
      <c r="G769" s="301">
        <f t="shared" si="237"/>
        <v>0.02</v>
      </c>
      <c r="H769" s="301">
        <f t="shared" si="237"/>
        <v>0.04</v>
      </c>
      <c r="I769" s="301">
        <f t="shared" si="237"/>
        <v>0.29000000000000004</v>
      </c>
      <c r="J769" s="301">
        <f t="shared" si="237"/>
        <v>0</v>
      </c>
      <c r="K769" s="226"/>
      <c r="L769" s="227">
        <f>2*COUNTA(L755:L768)-COUNT(L755:L768)</f>
        <v>6</v>
      </c>
      <c r="M769" s="228"/>
      <c r="N769" s="229"/>
      <c r="O769" s="475"/>
      <c r="P769" s="476"/>
      <c r="Q769" s="321">
        <f aca="true" t="shared" si="238" ref="Q769:V769">SUM(Q755:Q768)</f>
        <v>87</v>
      </c>
      <c r="R769" s="230">
        <f t="shared" si="238"/>
        <v>0</v>
      </c>
      <c r="S769" s="230">
        <f t="shared" si="238"/>
        <v>0</v>
      </c>
      <c r="T769" s="230">
        <f t="shared" si="238"/>
        <v>87</v>
      </c>
      <c r="U769" s="230">
        <f t="shared" si="238"/>
        <v>0</v>
      </c>
      <c r="V769" s="230">
        <f t="shared" si="238"/>
        <v>0</v>
      </c>
      <c r="W769" s="226"/>
      <c r="X769" s="229"/>
      <c r="Y769" s="231"/>
      <c r="Z769" s="312">
        <f>COUNT(Z755:Z768)</f>
        <v>0</v>
      </c>
      <c r="AA769" s="313">
        <f>COUNT(AA755:AA768)</f>
        <v>0</v>
      </c>
      <c r="AB769" s="300">
        <f aca="true" t="shared" si="239" ref="AB769:AI769">(AB770/60-ROUNDDOWN(AB770/60,0))/100*60+ROUNDDOWN(AB770/60,0)</f>
        <v>7.31</v>
      </c>
      <c r="AC769" s="300">
        <f t="shared" si="239"/>
        <v>0</v>
      </c>
      <c r="AD769" s="300">
        <f t="shared" si="239"/>
        <v>0</v>
      </c>
      <c r="AE769" s="300">
        <f t="shared" si="239"/>
        <v>0</v>
      </c>
      <c r="AF769" s="300">
        <f t="shared" si="239"/>
        <v>0</v>
      </c>
      <c r="AG769" s="300">
        <f t="shared" si="239"/>
        <v>0</v>
      </c>
      <c r="AH769" s="300">
        <f t="shared" si="239"/>
        <v>0</v>
      </c>
      <c r="AI769" s="448">
        <f t="shared" si="239"/>
        <v>0</v>
      </c>
      <c r="AJ769" s="317">
        <f>IF(COUNT(AJ755:AJ768)=0,0,SUM(AJ755:AJ768)/COUNTA(AK757:AK768,AK771:AK772))</f>
        <v>7.285714285714286</v>
      </c>
      <c r="AK769" s="231">
        <f>IF(COUNT(AK755:AK768)=0,"",AVERAGE(AK755:AK768))</f>
      </c>
      <c r="AL769" s="231">
        <f>IF(COUNT(AL755:AL768)=0,"",AVERAGE(AL755:AL768))</f>
      </c>
      <c r="AM769" s="231">
        <f>IF(COUNT(AM755:AM768)=0,"",AVERAGE(AM755:AM768))</f>
      </c>
      <c r="AN769" s="231">
        <f>IF(COUNT(AN755:AN768)=0,"",AVERAGE(AN755:AN768))</f>
      </c>
      <c r="AO769" s="231">
        <f>IF(COUNT(AO755:AO768)=0,"",AVERAGE(AO755:AO768))</f>
      </c>
      <c r="AP769" s="342">
        <f>SUM(AP755:AP768)</f>
        <v>17</v>
      </c>
      <c r="AQ769" s="367"/>
      <c r="AR769" s="232"/>
      <c r="AS769" s="232"/>
      <c r="AT769" s="232"/>
      <c r="AU769" s="232"/>
      <c r="AV769" s="232"/>
      <c r="AW769" s="232"/>
      <c r="AX769" s="232"/>
      <c r="AY769" s="232"/>
      <c r="AZ769" s="232"/>
      <c r="BA769" s="232"/>
      <c r="BB769" s="232"/>
      <c r="BC769" s="232"/>
      <c r="BD769" s="232"/>
      <c r="BE769" s="232"/>
      <c r="BF769" s="232"/>
      <c r="BG769" s="232"/>
      <c r="BH769" s="232"/>
      <c r="BI769" s="232"/>
      <c r="BJ769" s="232"/>
      <c r="BK769" s="232"/>
      <c r="BL769" s="232"/>
      <c r="BM769" s="232"/>
      <c r="BN769" s="232"/>
      <c r="BO769" s="232"/>
      <c r="BP769" s="232"/>
      <c r="BQ769" s="232"/>
      <c r="BR769" s="232"/>
      <c r="BS769" s="232"/>
      <c r="BT769" s="232"/>
      <c r="BU769" s="232"/>
      <c r="BV769" s="232"/>
      <c r="BW769" s="232"/>
      <c r="BX769" s="232"/>
      <c r="BY769" s="232"/>
      <c r="BZ769" s="232"/>
      <c r="CA769" s="232"/>
      <c r="CB769" s="232"/>
      <c r="CC769" s="232"/>
      <c r="CD769" s="232"/>
      <c r="CE769" s="232"/>
      <c r="CF769" s="232"/>
      <c r="CG769" s="232"/>
      <c r="CH769" s="232"/>
      <c r="CI769" s="232"/>
      <c r="CJ769" s="232"/>
      <c r="CK769" s="232"/>
      <c r="CL769" s="232"/>
      <c r="CM769" s="232"/>
      <c r="CN769" s="232"/>
      <c r="CO769" s="232"/>
      <c r="CP769" s="232"/>
      <c r="CQ769" s="232"/>
      <c r="CR769" s="232"/>
      <c r="CS769" s="232"/>
      <c r="CT769" s="232"/>
      <c r="CU769" s="232"/>
      <c r="CV769" s="232"/>
      <c r="CW769" s="232"/>
      <c r="CX769" s="232"/>
      <c r="CY769" s="232"/>
      <c r="CZ769" s="232"/>
      <c r="DA769" s="232"/>
      <c r="DB769" s="232"/>
      <c r="DC769" s="232"/>
      <c r="DD769" s="232"/>
      <c r="DE769" s="232"/>
      <c r="DF769" s="232"/>
      <c r="DG769" s="232"/>
      <c r="DH769" s="232"/>
      <c r="DI769" s="232"/>
      <c r="DJ769" s="232"/>
      <c r="DK769" s="232"/>
      <c r="DL769" s="232"/>
      <c r="DM769" s="232"/>
      <c r="DN769" s="232"/>
      <c r="DO769" s="232"/>
      <c r="DP769" s="232"/>
      <c r="DQ769" s="232"/>
      <c r="DR769" s="232"/>
      <c r="DS769" s="232"/>
      <c r="DT769" s="232"/>
      <c r="DU769" s="232"/>
      <c r="DV769" s="232"/>
      <c r="DW769" s="232"/>
      <c r="DX769" s="232"/>
      <c r="DY769" s="232"/>
      <c r="DZ769" s="232"/>
      <c r="EA769" s="232"/>
      <c r="EB769" s="232"/>
      <c r="EC769" s="232"/>
      <c r="ED769" s="232"/>
      <c r="EE769" s="232"/>
      <c r="EF769" s="232"/>
      <c r="EG769" s="232"/>
      <c r="EH769" s="232"/>
      <c r="EI769" s="232"/>
      <c r="EJ769" s="232"/>
      <c r="EK769" s="232"/>
      <c r="EL769" s="232"/>
      <c r="EM769" s="232"/>
      <c r="EN769" s="232"/>
      <c r="EO769" s="232"/>
      <c r="EP769" s="232"/>
      <c r="EQ769" s="232"/>
      <c r="ER769" s="232"/>
      <c r="ES769" s="232"/>
      <c r="ET769" s="232"/>
      <c r="EU769" s="232"/>
      <c r="EV769" s="232"/>
      <c r="EW769" s="232"/>
      <c r="EX769" s="232"/>
      <c r="EY769" s="232"/>
      <c r="EZ769" s="232"/>
      <c r="FA769" s="232"/>
      <c r="FB769" s="232"/>
      <c r="FC769" s="232"/>
      <c r="FD769" s="232"/>
      <c r="FE769" s="232"/>
      <c r="FF769" s="232"/>
      <c r="FG769" s="232"/>
      <c r="FH769" s="232"/>
      <c r="FI769" s="232"/>
      <c r="FJ769" s="232"/>
      <c r="FK769" s="232"/>
      <c r="FL769" s="232"/>
      <c r="FM769" s="232"/>
      <c r="FN769" s="232"/>
      <c r="FO769" s="232"/>
      <c r="FP769" s="232"/>
      <c r="FQ769" s="232"/>
      <c r="FR769" s="232"/>
      <c r="FS769" s="232"/>
      <c r="FT769" s="232"/>
      <c r="FU769" s="232"/>
      <c r="FV769" s="232"/>
      <c r="FW769" s="232"/>
      <c r="FX769" s="232"/>
      <c r="FY769" s="232"/>
      <c r="FZ769" s="232"/>
      <c r="GA769" s="232"/>
      <c r="GB769" s="232"/>
      <c r="GC769" s="232"/>
      <c r="GD769" s="232"/>
      <c r="GE769" s="232"/>
      <c r="GF769" s="232"/>
      <c r="GG769" s="232"/>
      <c r="GH769" s="232"/>
      <c r="GI769" s="232"/>
      <c r="GJ769" s="232"/>
      <c r="GK769" s="232"/>
      <c r="GL769" s="232"/>
      <c r="GM769" s="232"/>
      <c r="GN769" s="232"/>
      <c r="GO769" s="232"/>
      <c r="GP769" s="232"/>
      <c r="GQ769" s="232"/>
      <c r="GR769" s="232"/>
      <c r="GS769" s="232"/>
      <c r="GT769" s="232"/>
      <c r="GU769" s="232"/>
      <c r="GV769" s="232"/>
      <c r="GW769" s="232"/>
      <c r="GX769" s="232"/>
      <c r="GY769" s="232"/>
      <c r="GZ769" s="232"/>
      <c r="HA769" s="232"/>
      <c r="HB769" s="232"/>
      <c r="HC769" s="232"/>
      <c r="HD769" s="232"/>
      <c r="HE769" s="232"/>
      <c r="HF769" s="232"/>
      <c r="HG769" s="232"/>
      <c r="HH769" s="232"/>
      <c r="HI769" s="232"/>
      <c r="HJ769" s="232"/>
      <c r="HK769" s="232"/>
      <c r="HL769" s="232"/>
      <c r="HM769" s="232"/>
      <c r="HN769" s="232"/>
      <c r="HO769" s="232"/>
      <c r="HP769" s="232"/>
      <c r="HQ769" s="232"/>
      <c r="HR769" s="232"/>
      <c r="HS769" s="232"/>
      <c r="HT769" s="232"/>
      <c r="HU769" s="232"/>
      <c r="HV769" s="232"/>
      <c r="HW769" s="232"/>
      <c r="HX769" s="232"/>
      <c r="HY769" s="232"/>
      <c r="HZ769" s="232"/>
    </row>
    <row r="770" spans="1:234" s="232" customFormat="1" ht="10.5" customHeight="1" thickBot="1">
      <c r="A770" s="473"/>
      <c r="B770" s="474"/>
      <c r="C770" s="297">
        <f>SUM(C755:C768)</f>
        <v>451</v>
      </c>
      <c r="D770" s="288">
        <f>SUM(D755:D768)</f>
        <v>389</v>
      </c>
      <c r="E770" s="233">
        <f aca="true" t="shared" si="240" ref="E770:J770">SUM(E755:E768)</f>
        <v>19</v>
      </c>
      <c r="F770" s="233">
        <f t="shared" si="240"/>
        <v>8</v>
      </c>
      <c r="G770" s="233">
        <f t="shared" si="240"/>
        <v>2</v>
      </c>
      <c r="H770" s="233">
        <f t="shared" si="240"/>
        <v>4</v>
      </c>
      <c r="I770" s="233">
        <f t="shared" si="240"/>
        <v>29</v>
      </c>
      <c r="J770" s="233">
        <f t="shared" si="240"/>
        <v>0</v>
      </c>
      <c r="K770" s="234"/>
      <c r="L770" s="235"/>
      <c r="M770" s="236"/>
      <c r="N770" s="237"/>
      <c r="O770" s="477"/>
      <c r="P770" s="478"/>
      <c r="Q770" s="238">
        <f>IF(C770=0,"",Q769/C770*60)</f>
        <v>11.574279379157428</v>
      </c>
      <c r="R770" s="239"/>
      <c r="S770" s="239"/>
      <c r="T770" s="240"/>
      <c r="U770" s="240"/>
      <c r="V770" s="235"/>
      <c r="W770" s="234"/>
      <c r="X770" s="237"/>
      <c r="Y770" s="241"/>
      <c r="Z770" s="314">
        <f>SUM(Z755:Z768)</f>
        <v>0</v>
      </c>
      <c r="AA770" s="315">
        <f>SUM(AA755:AA768)</f>
        <v>0</v>
      </c>
      <c r="AB770" s="288">
        <f>SUM(AB755:AB768)</f>
        <v>451</v>
      </c>
      <c r="AC770" s="288">
        <f aca="true" t="shared" si="241" ref="AC770:AI770">SUM(AC755:AC768)</f>
        <v>0</v>
      </c>
      <c r="AD770" s="288">
        <f t="shared" si="241"/>
        <v>0</v>
      </c>
      <c r="AE770" s="288">
        <f t="shared" si="241"/>
        <v>0</v>
      </c>
      <c r="AF770" s="288">
        <f t="shared" si="241"/>
        <v>0</v>
      </c>
      <c r="AG770" s="288">
        <f t="shared" si="241"/>
        <v>0</v>
      </c>
      <c r="AH770" s="288">
        <f t="shared" si="241"/>
        <v>0</v>
      </c>
      <c r="AI770" s="449">
        <f t="shared" si="241"/>
        <v>0</v>
      </c>
      <c r="AJ770" s="235"/>
      <c r="AK770" s="241"/>
      <c r="AL770" s="314"/>
      <c r="AM770" s="343"/>
      <c r="AN770" s="343"/>
      <c r="AO770" s="315"/>
      <c r="AP770" s="344">
        <v>1</v>
      </c>
      <c r="AQ770" s="368"/>
      <c r="AR770" s="242"/>
      <c r="AS770" s="242"/>
      <c r="AT770" s="242"/>
      <c r="AU770" s="242"/>
      <c r="AV770" s="242"/>
      <c r="AW770" s="242"/>
      <c r="AX770" s="242"/>
      <c r="AY770" s="242"/>
      <c r="AZ770" s="242"/>
      <c r="BA770" s="242"/>
      <c r="BB770" s="242"/>
      <c r="BC770" s="242"/>
      <c r="BD770" s="242"/>
      <c r="BE770" s="242"/>
      <c r="BF770" s="242"/>
      <c r="BG770" s="242"/>
      <c r="BH770" s="242"/>
      <c r="BI770" s="242"/>
      <c r="BJ770" s="242"/>
      <c r="BK770" s="242"/>
      <c r="BL770" s="242"/>
      <c r="BM770" s="242"/>
      <c r="BN770" s="242"/>
      <c r="BO770" s="242"/>
      <c r="BP770" s="242"/>
      <c r="BQ770" s="242"/>
      <c r="BR770" s="242"/>
      <c r="BS770" s="242"/>
      <c r="BT770" s="242"/>
      <c r="BU770" s="242"/>
      <c r="BV770" s="242"/>
      <c r="BW770" s="242"/>
      <c r="BX770" s="242"/>
      <c r="BY770" s="242"/>
      <c r="BZ770" s="242"/>
      <c r="CA770" s="242"/>
      <c r="CB770" s="242"/>
      <c r="CC770" s="242"/>
      <c r="CD770" s="242"/>
      <c r="CE770" s="242"/>
      <c r="CF770" s="242"/>
      <c r="CG770" s="242"/>
      <c r="CH770" s="242"/>
      <c r="CI770" s="242"/>
      <c r="CJ770" s="242"/>
      <c r="CK770" s="242"/>
      <c r="CL770" s="242"/>
      <c r="CM770" s="242"/>
      <c r="CN770" s="242"/>
      <c r="CO770" s="242"/>
      <c r="CP770" s="242"/>
      <c r="CQ770" s="242"/>
      <c r="CR770" s="242"/>
      <c r="CS770" s="242"/>
      <c r="CT770" s="242"/>
      <c r="CU770" s="242"/>
      <c r="CV770" s="242"/>
      <c r="CW770" s="242"/>
      <c r="CX770" s="242"/>
      <c r="CY770" s="242"/>
      <c r="CZ770" s="242"/>
      <c r="DA770" s="242"/>
      <c r="DB770" s="242"/>
      <c r="DC770" s="242"/>
      <c r="DD770" s="242"/>
      <c r="DE770" s="242"/>
      <c r="DF770" s="242"/>
      <c r="DG770" s="242"/>
      <c r="DH770" s="242"/>
      <c r="DI770" s="242"/>
      <c r="DJ770" s="242"/>
      <c r="DK770" s="242"/>
      <c r="DL770" s="242"/>
      <c r="DM770" s="242"/>
      <c r="DN770" s="242"/>
      <c r="DO770" s="242"/>
      <c r="DP770" s="242"/>
      <c r="DQ770" s="242"/>
      <c r="DR770" s="242"/>
      <c r="DS770" s="242"/>
      <c r="DT770" s="242"/>
      <c r="DU770" s="242"/>
      <c r="DV770" s="242"/>
      <c r="DW770" s="242"/>
      <c r="DX770" s="242"/>
      <c r="DY770" s="242"/>
      <c r="DZ770" s="242"/>
      <c r="EA770" s="242"/>
      <c r="EB770" s="242"/>
      <c r="EC770" s="242"/>
      <c r="ED770" s="242"/>
      <c r="EE770" s="242"/>
      <c r="EF770" s="242"/>
      <c r="EG770" s="242"/>
      <c r="EH770" s="242"/>
      <c r="EI770" s="242"/>
      <c r="EJ770" s="242"/>
      <c r="EK770" s="242"/>
      <c r="EL770" s="242"/>
      <c r="EM770" s="242"/>
      <c r="EN770" s="242"/>
      <c r="EO770" s="242"/>
      <c r="EP770" s="242"/>
      <c r="EQ770" s="242"/>
      <c r="ER770" s="242"/>
      <c r="ES770" s="242"/>
      <c r="ET770" s="242"/>
      <c r="EU770" s="242"/>
      <c r="EV770" s="242"/>
      <c r="EW770" s="242"/>
      <c r="EX770" s="242"/>
      <c r="EY770" s="242"/>
      <c r="EZ770" s="242"/>
      <c r="FA770" s="242"/>
      <c r="FB770" s="242"/>
      <c r="FC770" s="242"/>
      <c r="FD770" s="242"/>
      <c r="FE770" s="242"/>
      <c r="FF770" s="242"/>
      <c r="FG770" s="242"/>
      <c r="FH770" s="242"/>
      <c r="FI770" s="242"/>
      <c r="FJ770" s="242"/>
      <c r="FK770" s="242"/>
      <c r="FL770" s="242"/>
      <c r="FM770" s="242"/>
      <c r="FN770" s="242"/>
      <c r="FO770" s="242"/>
      <c r="FP770" s="242"/>
      <c r="FQ770" s="242"/>
      <c r="FR770" s="242"/>
      <c r="FS770" s="242"/>
      <c r="FT770" s="242"/>
      <c r="FU770" s="242"/>
      <c r="FV770" s="242"/>
      <c r="FW770" s="242"/>
      <c r="FX770" s="242"/>
      <c r="FY770" s="242"/>
      <c r="FZ770" s="242"/>
      <c r="GA770" s="242"/>
      <c r="GB770" s="242"/>
      <c r="GC770" s="242"/>
      <c r="GD770" s="242"/>
      <c r="GE770" s="242"/>
      <c r="GF770" s="242"/>
      <c r="GG770" s="242"/>
      <c r="GH770" s="242"/>
      <c r="GI770" s="242"/>
      <c r="GJ770" s="242"/>
      <c r="GK770" s="242"/>
      <c r="GL770" s="242"/>
      <c r="GM770" s="242"/>
      <c r="GN770" s="242"/>
      <c r="GO770" s="242"/>
      <c r="GP770" s="242"/>
      <c r="GQ770" s="242"/>
      <c r="GR770" s="242"/>
      <c r="GS770" s="242"/>
      <c r="GT770" s="242"/>
      <c r="GU770" s="242"/>
      <c r="GV770" s="242"/>
      <c r="GW770" s="242"/>
      <c r="GX770" s="242"/>
      <c r="GY770" s="242"/>
      <c r="GZ770" s="242"/>
      <c r="HA770" s="242"/>
      <c r="HB770" s="242"/>
      <c r="HC770" s="242"/>
      <c r="HD770" s="242"/>
      <c r="HE770" s="242"/>
      <c r="HF770" s="242"/>
      <c r="HG770" s="242"/>
      <c r="HH770" s="242"/>
      <c r="HI770" s="242"/>
      <c r="HJ770" s="242"/>
      <c r="HK770" s="242"/>
      <c r="HL770" s="242"/>
      <c r="HM770" s="242"/>
      <c r="HN770" s="242"/>
      <c r="HO770" s="242"/>
      <c r="HP770" s="242"/>
      <c r="HQ770" s="242"/>
      <c r="HR770" s="242"/>
      <c r="HS770" s="242"/>
      <c r="HT770" s="242"/>
      <c r="HU770" s="242"/>
      <c r="HV770" s="242"/>
      <c r="HW770" s="242"/>
      <c r="HX770" s="242"/>
      <c r="HY770" s="242"/>
      <c r="HZ770" s="242"/>
    </row>
    <row r="771" spans="1:234" s="242" customFormat="1" ht="10.5" customHeight="1" thickBot="1">
      <c r="A771" s="469" t="s">
        <v>51</v>
      </c>
      <c r="B771" s="470">
        <f>B767+1</f>
        <v>38992</v>
      </c>
      <c r="C771" s="293">
        <f>SUM(D771:J772)</f>
        <v>60</v>
      </c>
      <c r="D771" s="284"/>
      <c r="E771" s="80"/>
      <c r="F771" s="80"/>
      <c r="G771" s="80"/>
      <c r="H771" s="80"/>
      <c r="I771" s="80"/>
      <c r="J771" s="81"/>
      <c r="K771" s="28"/>
      <c r="L771" s="30"/>
      <c r="M771" s="82"/>
      <c r="N771" s="83"/>
      <c r="O771" s="214"/>
      <c r="P771" s="223"/>
      <c r="Q771" s="318">
        <f>SUM(R771:R772,T771:T772)+SUM(S771:S772)*1.5+SUM(U771:U772)/3+SUM(V771:V772)*0.6</f>
        <v>13</v>
      </c>
      <c r="R771" s="70"/>
      <c r="S771" s="70"/>
      <c r="T771" s="29"/>
      <c r="U771" s="29"/>
      <c r="V771" s="30"/>
      <c r="W771" s="28"/>
      <c r="X771" s="83"/>
      <c r="Y771" s="140"/>
      <c r="Z771" s="185"/>
      <c r="AA771" s="34"/>
      <c r="AB771" s="32"/>
      <c r="AC771" s="33"/>
      <c r="AD771" s="33"/>
      <c r="AE771" s="33"/>
      <c r="AF771" s="33"/>
      <c r="AG771" s="33"/>
      <c r="AH771" s="33"/>
      <c r="AI771" s="34"/>
      <c r="AJ771" s="30"/>
      <c r="AK771" s="180" t="s">
        <v>99</v>
      </c>
      <c r="AL771" s="185"/>
      <c r="AM771" s="33"/>
      <c r="AN771" s="351"/>
      <c r="AO771" s="34"/>
      <c r="AP771" s="352"/>
      <c r="AQ771" s="491" t="s">
        <v>629</v>
      </c>
      <c r="AR771" s="59"/>
      <c r="AS771" s="59"/>
      <c r="AT771" s="59"/>
      <c r="AU771" s="59"/>
      <c r="AV771" s="59"/>
      <c r="AW771" s="59"/>
      <c r="AX771" s="59"/>
      <c r="AY771" s="59"/>
      <c r="AZ771" s="59"/>
      <c r="BA771" s="59"/>
      <c r="BB771" s="59"/>
      <c r="BC771" s="59"/>
      <c r="BD771" s="59"/>
      <c r="BE771" s="59"/>
      <c r="BF771" s="59"/>
      <c r="BG771" s="59"/>
      <c r="BH771" s="59"/>
      <c r="BI771" s="59"/>
      <c r="BJ771" s="59"/>
      <c r="BK771" s="59"/>
      <c r="BL771" s="59"/>
      <c r="BM771" s="59"/>
      <c r="BN771" s="59"/>
      <c r="BO771" s="59"/>
      <c r="BP771" s="59"/>
      <c r="BQ771" s="59"/>
      <c r="BR771" s="59"/>
      <c r="BS771" s="59"/>
      <c r="BT771" s="59"/>
      <c r="BU771" s="59"/>
      <c r="BV771" s="59"/>
      <c r="BW771" s="59"/>
      <c r="BX771" s="59"/>
      <c r="BY771" s="59"/>
      <c r="BZ771" s="59"/>
      <c r="CA771" s="59"/>
      <c r="CB771" s="59"/>
      <c r="CC771" s="59"/>
      <c r="CD771" s="59"/>
      <c r="CE771" s="59"/>
      <c r="CF771" s="59"/>
      <c r="CG771" s="59"/>
      <c r="CH771" s="59"/>
      <c r="CI771" s="59"/>
      <c r="CJ771" s="59"/>
      <c r="CK771" s="59"/>
      <c r="CL771" s="59"/>
      <c r="CM771" s="59"/>
      <c r="CN771" s="59"/>
      <c r="CO771" s="59"/>
      <c r="CP771" s="59"/>
      <c r="CQ771" s="59"/>
      <c r="CR771" s="59"/>
      <c r="CS771" s="59"/>
      <c r="CT771" s="59"/>
      <c r="CU771" s="59"/>
      <c r="CV771" s="59"/>
      <c r="CW771" s="59"/>
      <c r="CX771" s="59"/>
      <c r="CY771" s="59"/>
      <c r="CZ771" s="59"/>
      <c r="DA771" s="59"/>
      <c r="DB771" s="59"/>
      <c r="DC771" s="59"/>
      <c r="DD771" s="59"/>
      <c r="DE771" s="59"/>
      <c r="DF771" s="59"/>
      <c r="DG771" s="59"/>
      <c r="DH771" s="59"/>
      <c r="DI771" s="59"/>
      <c r="DJ771" s="59"/>
      <c r="DK771" s="59"/>
      <c r="DL771" s="59"/>
      <c r="DM771" s="59"/>
      <c r="DN771" s="59"/>
      <c r="DO771" s="59"/>
      <c r="DP771" s="59"/>
      <c r="DQ771" s="59"/>
      <c r="DR771" s="59"/>
      <c r="DS771" s="59"/>
      <c r="DT771" s="59"/>
      <c r="DU771" s="59"/>
      <c r="DV771" s="59"/>
      <c r="DW771" s="59"/>
      <c r="DX771" s="59"/>
      <c r="DY771" s="59"/>
      <c r="DZ771" s="59"/>
      <c r="EA771" s="59"/>
      <c r="EB771" s="59"/>
      <c r="EC771" s="59"/>
      <c r="ED771" s="59"/>
      <c r="EE771" s="59"/>
      <c r="EF771" s="59"/>
      <c r="EG771" s="59"/>
      <c r="EH771" s="59"/>
      <c r="EI771" s="59"/>
      <c r="EJ771" s="59"/>
      <c r="EK771" s="59"/>
      <c r="EL771" s="59"/>
      <c r="EM771" s="59"/>
      <c r="EN771" s="59"/>
      <c r="EO771" s="59"/>
      <c r="EP771" s="59"/>
      <c r="EQ771" s="59"/>
      <c r="ER771" s="59"/>
      <c r="ES771" s="59"/>
      <c r="ET771" s="59"/>
      <c r="EU771" s="59"/>
      <c r="EV771" s="59"/>
      <c r="EW771" s="59"/>
      <c r="EX771" s="59"/>
      <c r="EY771" s="59"/>
      <c r="EZ771" s="59"/>
      <c r="FA771" s="59"/>
      <c r="FB771" s="59"/>
      <c r="FC771" s="59"/>
      <c r="FD771" s="59"/>
      <c r="FE771" s="59"/>
      <c r="FF771" s="59"/>
      <c r="FG771" s="59"/>
      <c r="FH771" s="59"/>
      <c r="FI771" s="59"/>
      <c r="FJ771" s="59"/>
      <c r="FK771" s="59"/>
      <c r="FL771" s="59"/>
      <c r="FM771" s="59"/>
      <c r="FN771" s="59"/>
      <c r="FO771" s="59"/>
      <c r="FP771" s="59"/>
      <c r="FQ771" s="59"/>
      <c r="FR771" s="59"/>
      <c r="FS771" s="59"/>
      <c r="FT771" s="59"/>
      <c r="FU771" s="59"/>
      <c r="FV771" s="59"/>
      <c r="FW771" s="59"/>
      <c r="FX771" s="59"/>
      <c r="FY771" s="59"/>
      <c r="FZ771" s="59"/>
      <c r="GA771" s="59"/>
      <c r="GB771" s="59"/>
      <c r="GC771" s="59"/>
      <c r="GD771" s="59"/>
      <c r="GE771" s="59"/>
      <c r="GF771" s="59"/>
      <c r="GG771" s="59"/>
      <c r="GH771" s="59"/>
      <c r="GI771" s="59"/>
      <c r="GJ771" s="59"/>
      <c r="GK771" s="59"/>
      <c r="GL771" s="59"/>
      <c r="GM771" s="59"/>
      <c r="GN771" s="59"/>
      <c r="GO771" s="59"/>
      <c r="GP771" s="59"/>
      <c r="GQ771" s="59"/>
      <c r="GR771" s="59"/>
      <c r="GS771" s="59"/>
      <c r="GT771" s="59"/>
      <c r="GU771" s="59"/>
      <c r="GV771" s="59"/>
      <c r="GW771" s="59"/>
      <c r="GX771" s="59"/>
      <c r="GY771" s="59"/>
      <c r="GZ771" s="59"/>
      <c r="HA771" s="59"/>
      <c r="HB771" s="59"/>
      <c r="HC771" s="59"/>
      <c r="HD771" s="59"/>
      <c r="HE771" s="59"/>
      <c r="HF771" s="59"/>
      <c r="HG771" s="59"/>
      <c r="HH771" s="59"/>
      <c r="HI771" s="59"/>
      <c r="HJ771" s="59"/>
      <c r="HK771" s="59"/>
      <c r="HL771" s="59"/>
      <c r="HM771" s="59"/>
      <c r="HN771" s="59"/>
      <c r="HO771" s="59"/>
      <c r="HP771" s="59"/>
      <c r="HQ771" s="59"/>
      <c r="HR771" s="59"/>
      <c r="HS771" s="59"/>
      <c r="HT771" s="59"/>
      <c r="HU771" s="59"/>
      <c r="HV771" s="59"/>
      <c r="HW771" s="59"/>
      <c r="HX771" s="59"/>
      <c r="HY771" s="59"/>
      <c r="HZ771" s="59"/>
    </row>
    <row r="772" spans="1:234" ht="10.5" customHeight="1">
      <c r="A772" s="467"/>
      <c r="B772" s="468"/>
      <c r="C772" s="292"/>
      <c r="D772" s="283">
        <v>45</v>
      </c>
      <c r="E772" s="87"/>
      <c r="F772" s="87">
        <v>10</v>
      </c>
      <c r="G772" s="87">
        <v>5</v>
      </c>
      <c r="H772" s="87"/>
      <c r="I772" s="87"/>
      <c r="J772" s="88"/>
      <c r="K772" s="89" t="s">
        <v>98</v>
      </c>
      <c r="L772" s="90">
        <v>9</v>
      </c>
      <c r="M772" s="91" t="s">
        <v>97</v>
      </c>
      <c r="N772" s="92">
        <v>17</v>
      </c>
      <c r="O772" s="215" t="s">
        <v>196</v>
      </c>
      <c r="P772" s="224"/>
      <c r="Q772" s="319"/>
      <c r="R772" s="93"/>
      <c r="S772" s="93"/>
      <c r="T772" s="94">
        <v>13</v>
      </c>
      <c r="U772" s="94"/>
      <c r="V772" s="90"/>
      <c r="W772" s="89"/>
      <c r="X772" s="92">
        <v>188</v>
      </c>
      <c r="Y772" s="182"/>
      <c r="Z772" s="184"/>
      <c r="AA772" s="306"/>
      <c r="AB772" s="442">
        <v>60</v>
      </c>
      <c r="AC772" s="349"/>
      <c r="AD772" s="349"/>
      <c r="AE772" s="349"/>
      <c r="AF772" s="349"/>
      <c r="AG772" s="349"/>
      <c r="AH772" s="349"/>
      <c r="AI772" s="306"/>
      <c r="AJ772" s="90">
        <v>7</v>
      </c>
      <c r="AK772" s="182"/>
      <c r="AL772" s="184"/>
      <c r="AM772" s="349"/>
      <c r="AN772" s="349"/>
      <c r="AO772" s="306"/>
      <c r="AP772" s="350">
        <v>1</v>
      </c>
      <c r="AQ772" s="490"/>
      <c r="AR772" s="95"/>
      <c r="AS772" s="95"/>
      <c r="AT772" s="95"/>
      <c r="AU772" s="95"/>
      <c r="AV772" s="95"/>
      <c r="AW772" s="95"/>
      <c r="AX772" s="95"/>
      <c r="AY772" s="95"/>
      <c r="AZ772" s="95"/>
      <c r="BA772" s="95"/>
      <c r="BB772" s="95"/>
      <c r="BC772" s="95"/>
      <c r="BD772" s="95"/>
      <c r="BE772" s="95"/>
      <c r="BF772" s="95"/>
      <c r="BG772" s="95"/>
      <c r="BH772" s="95"/>
      <c r="BI772" s="95"/>
      <c r="BJ772" s="95"/>
      <c r="BK772" s="95"/>
      <c r="BL772" s="95"/>
      <c r="BM772" s="95"/>
      <c r="BN772" s="95"/>
      <c r="BO772" s="95"/>
      <c r="BP772" s="95"/>
      <c r="BQ772" s="95"/>
      <c r="BR772" s="95"/>
      <c r="BS772" s="95"/>
      <c r="BT772" s="95"/>
      <c r="BU772" s="95"/>
      <c r="BV772" s="95"/>
      <c r="BW772" s="95"/>
      <c r="BX772" s="95"/>
      <c r="BY772" s="95"/>
      <c r="BZ772" s="95"/>
      <c r="CA772" s="95"/>
      <c r="CB772" s="95"/>
      <c r="CC772" s="95"/>
      <c r="CD772" s="95"/>
      <c r="CE772" s="95"/>
      <c r="CF772" s="95"/>
      <c r="CG772" s="95"/>
      <c r="CH772" s="95"/>
      <c r="CI772" s="95"/>
      <c r="CJ772" s="95"/>
      <c r="CK772" s="95"/>
      <c r="CL772" s="95"/>
      <c r="CM772" s="95"/>
      <c r="CN772" s="95"/>
      <c r="CO772" s="95"/>
      <c r="CP772" s="95"/>
      <c r="CQ772" s="95"/>
      <c r="CR772" s="95"/>
      <c r="CS772" s="95"/>
      <c r="CT772" s="95"/>
      <c r="CU772" s="95"/>
      <c r="CV772" s="95"/>
      <c r="CW772" s="95"/>
      <c r="CX772" s="95"/>
      <c r="CY772" s="95"/>
      <c r="CZ772" s="95"/>
      <c r="DA772" s="95"/>
      <c r="DB772" s="95"/>
      <c r="DC772" s="95"/>
      <c r="DD772" s="95"/>
      <c r="DE772" s="95"/>
      <c r="DF772" s="95"/>
      <c r="DG772" s="95"/>
      <c r="DH772" s="95"/>
      <c r="DI772" s="95"/>
      <c r="DJ772" s="95"/>
      <c r="DK772" s="95"/>
      <c r="DL772" s="95"/>
      <c r="DM772" s="95"/>
      <c r="DN772" s="95"/>
      <c r="DO772" s="95"/>
      <c r="DP772" s="95"/>
      <c r="DQ772" s="95"/>
      <c r="DR772" s="95"/>
      <c r="DS772" s="95"/>
      <c r="DT772" s="95"/>
      <c r="DU772" s="95"/>
      <c r="DV772" s="95"/>
      <c r="DW772" s="95"/>
      <c r="DX772" s="95"/>
      <c r="DY772" s="95"/>
      <c r="DZ772" s="95"/>
      <c r="EA772" s="95"/>
      <c r="EB772" s="95"/>
      <c r="EC772" s="95"/>
      <c r="ED772" s="95"/>
      <c r="EE772" s="95"/>
      <c r="EF772" s="95"/>
      <c r="EG772" s="95"/>
      <c r="EH772" s="95"/>
      <c r="EI772" s="95"/>
      <c r="EJ772" s="95"/>
      <c r="EK772" s="95"/>
      <c r="EL772" s="95"/>
      <c r="EM772" s="95"/>
      <c r="EN772" s="95"/>
      <c r="EO772" s="95"/>
      <c r="EP772" s="95"/>
      <c r="EQ772" s="95"/>
      <c r="ER772" s="95"/>
      <c r="ES772" s="95"/>
      <c r="ET772" s="95"/>
      <c r="EU772" s="95"/>
      <c r="EV772" s="95"/>
      <c r="EW772" s="95"/>
      <c r="EX772" s="95"/>
      <c r="EY772" s="95"/>
      <c r="EZ772" s="95"/>
      <c r="FA772" s="95"/>
      <c r="FB772" s="95"/>
      <c r="FC772" s="95"/>
      <c r="FD772" s="95"/>
      <c r="FE772" s="95"/>
      <c r="FF772" s="95"/>
      <c r="FG772" s="95"/>
      <c r="FH772" s="95"/>
      <c r="FI772" s="95"/>
      <c r="FJ772" s="95"/>
      <c r="FK772" s="95"/>
      <c r="FL772" s="95"/>
      <c r="FM772" s="95"/>
      <c r="FN772" s="95"/>
      <c r="FO772" s="95"/>
      <c r="FP772" s="95"/>
      <c r="FQ772" s="95"/>
      <c r="FR772" s="95"/>
      <c r="FS772" s="95"/>
      <c r="FT772" s="95"/>
      <c r="FU772" s="95"/>
      <c r="FV772" s="95"/>
      <c r="FW772" s="95"/>
      <c r="FX772" s="95"/>
      <c r="FY772" s="95"/>
      <c r="FZ772" s="95"/>
      <c r="GA772" s="95"/>
      <c r="GB772" s="95"/>
      <c r="GC772" s="95"/>
      <c r="GD772" s="95"/>
      <c r="GE772" s="95"/>
      <c r="GF772" s="95"/>
      <c r="GG772" s="95"/>
      <c r="GH772" s="95"/>
      <c r="GI772" s="95"/>
      <c r="GJ772" s="95"/>
      <c r="GK772" s="95"/>
      <c r="GL772" s="95"/>
      <c r="GM772" s="95"/>
      <c r="GN772" s="95"/>
      <c r="GO772" s="95"/>
      <c r="GP772" s="95"/>
      <c r="GQ772" s="95"/>
      <c r="GR772" s="95"/>
      <c r="GS772" s="95"/>
      <c r="GT772" s="95"/>
      <c r="GU772" s="95"/>
      <c r="GV772" s="95"/>
      <c r="GW772" s="95"/>
      <c r="GX772" s="95"/>
      <c r="GY772" s="95"/>
      <c r="GZ772" s="95"/>
      <c r="HA772" s="95"/>
      <c r="HB772" s="95"/>
      <c r="HC772" s="95"/>
      <c r="HD772" s="95"/>
      <c r="HE772" s="95"/>
      <c r="HF772" s="95"/>
      <c r="HG772" s="95"/>
      <c r="HH772" s="95"/>
      <c r="HI772" s="95"/>
      <c r="HJ772" s="95"/>
      <c r="HK772" s="95"/>
      <c r="HL772" s="95"/>
      <c r="HM772" s="95"/>
      <c r="HN772" s="95"/>
      <c r="HO772" s="95"/>
      <c r="HP772" s="95"/>
      <c r="HQ772" s="95"/>
      <c r="HR772" s="95"/>
      <c r="HS772" s="95"/>
      <c r="HT772" s="95"/>
      <c r="HU772" s="95"/>
      <c r="HV772" s="95"/>
      <c r="HW772" s="95"/>
      <c r="HX772" s="95"/>
      <c r="HY772" s="95"/>
      <c r="HZ772" s="95"/>
    </row>
    <row r="773" spans="1:234" s="95" customFormat="1" ht="10.5" customHeight="1">
      <c r="A773" s="463" t="s">
        <v>59</v>
      </c>
      <c r="B773" s="465">
        <f>B771+1</f>
        <v>38993</v>
      </c>
      <c r="C773" s="293">
        <f>SUM(D773:J774)</f>
        <v>20</v>
      </c>
      <c r="D773" s="284">
        <v>20</v>
      </c>
      <c r="E773" s="80"/>
      <c r="F773" s="80"/>
      <c r="G773" s="80"/>
      <c r="H773" s="80"/>
      <c r="I773" s="80"/>
      <c r="J773" s="81"/>
      <c r="K773" s="28" t="s">
        <v>31</v>
      </c>
      <c r="L773" s="30">
        <v>9</v>
      </c>
      <c r="M773" s="82" t="s">
        <v>100</v>
      </c>
      <c r="N773" s="83">
        <v>10</v>
      </c>
      <c r="O773" s="211" t="s">
        <v>207</v>
      </c>
      <c r="P773" s="221"/>
      <c r="Q773" s="318">
        <f>SUM(R773:R774,T773:T774)+SUM(S773:S774)*1.5+SUM(U773:U774)/3+SUM(V773:V774)*0.6</f>
        <v>4</v>
      </c>
      <c r="R773" s="70"/>
      <c r="S773" s="70"/>
      <c r="T773" s="29">
        <v>4</v>
      </c>
      <c r="U773" s="29"/>
      <c r="V773" s="30"/>
      <c r="W773" s="28"/>
      <c r="X773" s="83"/>
      <c r="Y773" s="140"/>
      <c r="Z773" s="185"/>
      <c r="AA773" s="34"/>
      <c r="AB773" s="32">
        <v>20</v>
      </c>
      <c r="AC773" s="33"/>
      <c r="AD773" s="33"/>
      <c r="AE773" s="33"/>
      <c r="AF773" s="33"/>
      <c r="AG773" s="33"/>
      <c r="AH773" s="33"/>
      <c r="AI773" s="34"/>
      <c r="AJ773" s="30"/>
      <c r="AK773" s="180" t="s">
        <v>99</v>
      </c>
      <c r="AL773" s="185"/>
      <c r="AM773" s="33"/>
      <c r="AN773" s="33"/>
      <c r="AO773" s="34"/>
      <c r="AP773" s="352"/>
      <c r="AQ773" s="491"/>
      <c r="AR773" s="59"/>
      <c r="AS773" s="59"/>
      <c r="AT773" s="59"/>
      <c r="AU773" s="59"/>
      <c r="AV773" s="59"/>
      <c r="AW773" s="59"/>
      <c r="AX773" s="59"/>
      <c r="AY773" s="59"/>
      <c r="AZ773" s="59"/>
      <c r="BA773" s="59"/>
      <c r="BB773" s="59"/>
      <c r="BC773" s="59"/>
      <c r="BD773" s="59"/>
      <c r="BE773" s="59"/>
      <c r="BF773" s="59"/>
      <c r="BG773" s="59"/>
      <c r="BH773" s="59"/>
      <c r="BI773" s="59"/>
      <c r="BJ773" s="59"/>
      <c r="BK773" s="59"/>
      <c r="BL773" s="59"/>
      <c r="BM773" s="59"/>
      <c r="BN773" s="59"/>
      <c r="BO773" s="59"/>
      <c r="BP773" s="59"/>
      <c r="BQ773" s="59"/>
      <c r="BR773" s="59"/>
      <c r="BS773" s="59"/>
      <c r="BT773" s="59"/>
      <c r="BU773" s="59"/>
      <c r="BV773" s="59"/>
      <c r="BW773" s="59"/>
      <c r="BX773" s="59"/>
      <c r="BY773" s="59"/>
      <c r="BZ773" s="59"/>
      <c r="CA773" s="59"/>
      <c r="CB773" s="59"/>
      <c r="CC773" s="59"/>
      <c r="CD773" s="59"/>
      <c r="CE773" s="59"/>
      <c r="CF773" s="59"/>
      <c r="CG773" s="59"/>
      <c r="CH773" s="59"/>
      <c r="CI773" s="59"/>
      <c r="CJ773" s="59"/>
      <c r="CK773" s="59"/>
      <c r="CL773" s="59"/>
      <c r="CM773" s="59"/>
      <c r="CN773" s="59"/>
      <c r="CO773" s="59"/>
      <c r="CP773" s="59"/>
      <c r="CQ773" s="59"/>
      <c r="CR773" s="59"/>
      <c r="CS773" s="59"/>
      <c r="CT773" s="59"/>
      <c r="CU773" s="59"/>
      <c r="CV773" s="59"/>
      <c r="CW773" s="59"/>
      <c r="CX773" s="59"/>
      <c r="CY773" s="59"/>
      <c r="CZ773" s="59"/>
      <c r="DA773" s="59"/>
      <c r="DB773" s="59"/>
      <c r="DC773" s="59"/>
      <c r="DD773" s="59"/>
      <c r="DE773" s="59"/>
      <c r="DF773" s="59"/>
      <c r="DG773" s="59"/>
      <c r="DH773" s="59"/>
      <c r="DI773" s="59"/>
      <c r="DJ773" s="59"/>
      <c r="DK773" s="59"/>
      <c r="DL773" s="59"/>
      <c r="DM773" s="59"/>
      <c r="DN773" s="59"/>
      <c r="DO773" s="59"/>
      <c r="DP773" s="59"/>
      <c r="DQ773" s="59"/>
      <c r="DR773" s="59"/>
      <c r="DS773" s="59"/>
      <c r="DT773" s="59"/>
      <c r="DU773" s="59"/>
      <c r="DV773" s="59"/>
      <c r="DW773" s="59"/>
      <c r="DX773" s="59"/>
      <c r="DY773" s="59"/>
      <c r="DZ773" s="59"/>
      <c r="EA773" s="59"/>
      <c r="EB773" s="59"/>
      <c r="EC773" s="59"/>
      <c r="ED773" s="59"/>
      <c r="EE773" s="59"/>
      <c r="EF773" s="59"/>
      <c r="EG773" s="59"/>
      <c r="EH773" s="59"/>
      <c r="EI773" s="59"/>
      <c r="EJ773" s="59"/>
      <c r="EK773" s="59"/>
      <c r="EL773" s="59"/>
      <c r="EM773" s="59"/>
      <c r="EN773" s="59"/>
      <c r="EO773" s="59"/>
      <c r="EP773" s="59"/>
      <c r="EQ773" s="59"/>
      <c r="ER773" s="59"/>
      <c r="ES773" s="59"/>
      <c r="ET773" s="59"/>
      <c r="EU773" s="59"/>
      <c r="EV773" s="59"/>
      <c r="EW773" s="59"/>
      <c r="EX773" s="59"/>
      <c r="EY773" s="59"/>
      <c r="EZ773" s="59"/>
      <c r="FA773" s="59"/>
      <c r="FB773" s="59"/>
      <c r="FC773" s="59"/>
      <c r="FD773" s="59"/>
      <c r="FE773" s="59"/>
      <c r="FF773" s="59"/>
      <c r="FG773" s="59"/>
      <c r="FH773" s="59"/>
      <c r="FI773" s="59"/>
      <c r="FJ773" s="59"/>
      <c r="FK773" s="59"/>
      <c r="FL773" s="59"/>
      <c r="FM773" s="59"/>
      <c r="FN773" s="59"/>
      <c r="FO773" s="59"/>
      <c r="FP773" s="59"/>
      <c r="FQ773" s="59"/>
      <c r="FR773" s="59"/>
      <c r="FS773" s="59"/>
      <c r="FT773" s="59"/>
      <c r="FU773" s="59"/>
      <c r="FV773" s="59"/>
      <c r="FW773" s="59"/>
      <c r="FX773" s="59"/>
      <c r="FY773" s="59"/>
      <c r="FZ773" s="59"/>
      <c r="GA773" s="59"/>
      <c r="GB773" s="59"/>
      <c r="GC773" s="59"/>
      <c r="GD773" s="59"/>
      <c r="GE773" s="59"/>
      <c r="GF773" s="59"/>
      <c r="GG773" s="59"/>
      <c r="GH773" s="59"/>
      <c r="GI773" s="59"/>
      <c r="GJ773" s="59"/>
      <c r="GK773" s="59"/>
      <c r="GL773" s="59"/>
      <c r="GM773" s="59"/>
      <c r="GN773" s="59"/>
      <c r="GO773" s="59"/>
      <c r="GP773" s="59"/>
      <c r="GQ773" s="59"/>
      <c r="GR773" s="59"/>
      <c r="GS773" s="59"/>
      <c r="GT773" s="59"/>
      <c r="GU773" s="59"/>
      <c r="GV773" s="59"/>
      <c r="GW773" s="59"/>
      <c r="GX773" s="59"/>
      <c r="GY773" s="59"/>
      <c r="GZ773" s="59"/>
      <c r="HA773" s="59"/>
      <c r="HB773" s="59"/>
      <c r="HC773" s="59"/>
      <c r="HD773" s="59"/>
      <c r="HE773" s="59"/>
      <c r="HF773" s="59"/>
      <c r="HG773" s="59"/>
      <c r="HH773" s="59"/>
      <c r="HI773" s="59"/>
      <c r="HJ773" s="59"/>
      <c r="HK773" s="59"/>
      <c r="HL773" s="59"/>
      <c r="HM773" s="59"/>
      <c r="HN773" s="59"/>
      <c r="HO773" s="59"/>
      <c r="HP773" s="59"/>
      <c r="HQ773" s="59"/>
      <c r="HR773" s="59"/>
      <c r="HS773" s="59"/>
      <c r="HT773" s="59"/>
      <c r="HU773" s="59"/>
      <c r="HV773" s="59"/>
      <c r="HW773" s="59"/>
      <c r="HX773" s="59"/>
      <c r="HY773" s="59"/>
      <c r="HZ773" s="59"/>
    </row>
    <row r="774" spans="1:234" ht="10.5" customHeight="1">
      <c r="A774" s="467"/>
      <c r="B774" s="468"/>
      <c r="C774" s="292"/>
      <c r="D774" s="283"/>
      <c r="E774" s="87"/>
      <c r="F774" s="87"/>
      <c r="G774" s="87"/>
      <c r="H774" s="87"/>
      <c r="I774" s="87"/>
      <c r="J774" s="88"/>
      <c r="K774" s="89"/>
      <c r="L774" s="90"/>
      <c r="M774" s="91"/>
      <c r="N774" s="92"/>
      <c r="O774" s="212"/>
      <c r="P774" s="222"/>
      <c r="Q774" s="319"/>
      <c r="R774" s="93"/>
      <c r="S774" s="93"/>
      <c r="T774" s="94"/>
      <c r="U774" s="94"/>
      <c r="V774" s="90"/>
      <c r="W774" s="89"/>
      <c r="X774" s="92"/>
      <c r="Y774" s="182"/>
      <c r="Z774" s="184"/>
      <c r="AA774" s="306"/>
      <c r="AB774" s="442"/>
      <c r="AC774" s="349"/>
      <c r="AD774" s="349"/>
      <c r="AE774" s="349"/>
      <c r="AF774" s="349"/>
      <c r="AG774" s="349"/>
      <c r="AH774" s="349"/>
      <c r="AI774" s="306"/>
      <c r="AJ774" s="90">
        <v>6</v>
      </c>
      <c r="AK774" s="182"/>
      <c r="AL774" s="184"/>
      <c r="AM774" s="349"/>
      <c r="AN774" s="349"/>
      <c r="AO774" s="306"/>
      <c r="AP774" s="350"/>
      <c r="AQ774" s="490"/>
      <c r="AR774" s="95"/>
      <c r="AS774" s="95"/>
      <c r="AT774" s="95"/>
      <c r="AU774" s="95"/>
      <c r="AV774" s="95"/>
      <c r="AW774" s="95"/>
      <c r="AX774" s="95"/>
      <c r="AY774" s="95"/>
      <c r="AZ774" s="95"/>
      <c r="BA774" s="95"/>
      <c r="BB774" s="95"/>
      <c r="BC774" s="95"/>
      <c r="BD774" s="95"/>
      <c r="BE774" s="95"/>
      <c r="BF774" s="95"/>
      <c r="BG774" s="95"/>
      <c r="BH774" s="95"/>
      <c r="BI774" s="95"/>
      <c r="BJ774" s="95"/>
      <c r="BK774" s="95"/>
      <c r="BL774" s="95"/>
      <c r="BM774" s="95"/>
      <c r="BN774" s="95"/>
      <c r="BO774" s="95"/>
      <c r="BP774" s="95"/>
      <c r="BQ774" s="95"/>
      <c r="BR774" s="95"/>
      <c r="BS774" s="95"/>
      <c r="BT774" s="95"/>
      <c r="BU774" s="95"/>
      <c r="BV774" s="95"/>
      <c r="BW774" s="95"/>
      <c r="BX774" s="95"/>
      <c r="BY774" s="95"/>
      <c r="BZ774" s="95"/>
      <c r="CA774" s="95"/>
      <c r="CB774" s="95"/>
      <c r="CC774" s="95"/>
      <c r="CD774" s="95"/>
      <c r="CE774" s="95"/>
      <c r="CF774" s="95"/>
      <c r="CG774" s="95"/>
      <c r="CH774" s="95"/>
      <c r="CI774" s="95"/>
      <c r="CJ774" s="95"/>
      <c r="CK774" s="95"/>
      <c r="CL774" s="95"/>
      <c r="CM774" s="95"/>
      <c r="CN774" s="95"/>
      <c r="CO774" s="95"/>
      <c r="CP774" s="95"/>
      <c r="CQ774" s="95"/>
      <c r="CR774" s="95"/>
      <c r="CS774" s="95"/>
      <c r="CT774" s="95"/>
      <c r="CU774" s="95"/>
      <c r="CV774" s="95"/>
      <c r="CW774" s="95"/>
      <c r="CX774" s="95"/>
      <c r="CY774" s="95"/>
      <c r="CZ774" s="95"/>
      <c r="DA774" s="95"/>
      <c r="DB774" s="95"/>
      <c r="DC774" s="95"/>
      <c r="DD774" s="95"/>
      <c r="DE774" s="95"/>
      <c r="DF774" s="95"/>
      <c r="DG774" s="95"/>
      <c r="DH774" s="95"/>
      <c r="DI774" s="95"/>
      <c r="DJ774" s="95"/>
      <c r="DK774" s="95"/>
      <c r="DL774" s="95"/>
      <c r="DM774" s="95"/>
      <c r="DN774" s="95"/>
      <c r="DO774" s="95"/>
      <c r="DP774" s="95"/>
      <c r="DQ774" s="95"/>
      <c r="DR774" s="95"/>
      <c r="DS774" s="95"/>
      <c r="DT774" s="95"/>
      <c r="DU774" s="95"/>
      <c r="DV774" s="95"/>
      <c r="DW774" s="95"/>
      <c r="DX774" s="95"/>
      <c r="DY774" s="95"/>
      <c r="DZ774" s="95"/>
      <c r="EA774" s="95"/>
      <c r="EB774" s="95"/>
      <c r="EC774" s="95"/>
      <c r="ED774" s="95"/>
      <c r="EE774" s="95"/>
      <c r="EF774" s="95"/>
      <c r="EG774" s="95"/>
      <c r="EH774" s="95"/>
      <c r="EI774" s="95"/>
      <c r="EJ774" s="95"/>
      <c r="EK774" s="95"/>
      <c r="EL774" s="95"/>
      <c r="EM774" s="95"/>
      <c r="EN774" s="95"/>
      <c r="EO774" s="95"/>
      <c r="EP774" s="95"/>
      <c r="EQ774" s="95"/>
      <c r="ER774" s="95"/>
      <c r="ES774" s="95"/>
      <c r="ET774" s="95"/>
      <c r="EU774" s="95"/>
      <c r="EV774" s="95"/>
      <c r="EW774" s="95"/>
      <c r="EX774" s="95"/>
      <c r="EY774" s="95"/>
      <c r="EZ774" s="95"/>
      <c r="FA774" s="95"/>
      <c r="FB774" s="95"/>
      <c r="FC774" s="95"/>
      <c r="FD774" s="95"/>
      <c r="FE774" s="95"/>
      <c r="FF774" s="95"/>
      <c r="FG774" s="95"/>
      <c r="FH774" s="95"/>
      <c r="FI774" s="95"/>
      <c r="FJ774" s="95"/>
      <c r="FK774" s="95"/>
      <c r="FL774" s="95"/>
      <c r="FM774" s="95"/>
      <c r="FN774" s="95"/>
      <c r="FO774" s="95"/>
      <c r="FP774" s="95"/>
      <c r="FQ774" s="95"/>
      <c r="FR774" s="95"/>
      <c r="FS774" s="95"/>
      <c r="FT774" s="95"/>
      <c r="FU774" s="95"/>
      <c r="FV774" s="95"/>
      <c r="FW774" s="95"/>
      <c r="FX774" s="95"/>
      <c r="FY774" s="95"/>
      <c r="FZ774" s="95"/>
      <c r="GA774" s="95"/>
      <c r="GB774" s="95"/>
      <c r="GC774" s="95"/>
      <c r="GD774" s="95"/>
      <c r="GE774" s="95"/>
      <c r="GF774" s="95"/>
      <c r="GG774" s="95"/>
      <c r="GH774" s="95"/>
      <c r="GI774" s="95"/>
      <c r="GJ774" s="95"/>
      <c r="GK774" s="95"/>
      <c r="GL774" s="95"/>
      <c r="GM774" s="95"/>
      <c r="GN774" s="95"/>
      <c r="GO774" s="95"/>
      <c r="GP774" s="95"/>
      <c r="GQ774" s="95"/>
      <c r="GR774" s="95"/>
      <c r="GS774" s="95"/>
      <c r="GT774" s="95"/>
      <c r="GU774" s="95"/>
      <c r="GV774" s="95"/>
      <c r="GW774" s="95"/>
      <c r="GX774" s="95"/>
      <c r="GY774" s="95"/>
      <c r="GZ774" s="95"/>
      <c r="HA774" s="95"/>
      <c r="HB774" s="95"/>
      <c r="HC774" s="95"/>
      <c r="HD774" s="95"/>
      <c r="HE774" s="95"/>
      <c r="HF774" s="95"/>
      <c r="HG774" s="95"/>
      <c r="HH774" s="95"/>
      <c r="HI774" s="95"/>
      <c r="HJ774" s="95"/>
      <c r="HK774" s="95"/>
      <c r="HL774" s="95"/>
      <c r="HM774" s="95"/>
      <c r="HN774" s="95"/>
      <c r="HO774" s="95"/>
      <c r="HP774" s="95"/>
      <c r="HQ774" s="95"/>
      <c r="HR774" s="95"/>
      <c r="HS774" s="95"/>
      <c r="HT774" s="95"/>
      <c r="HU774" s="95"/>
      <c r="HV774" s="95"/>
      <c r="HW774" s="95"/>
      <c r="HX774" s="95"/>
      <c r="HY774" s="95"/>
      <c r="HZ774" s="95"/>
    </row>
    <row r="775" spans="1:234" s="95" customFormat="1" ht="10.5" customHeight="1">
      <c r="A775" s="463" t="s">
        <v>60</v>
      </c>
      <c r="B775" s="465">
        <f>B773+1</f>
        <v>38994</v>
      </c>
      <c r="C775" s="293">
        <f>SUM(D775:J776)</f>
        <v>72</v>
      </c>
      <c r="D775" s="284"/>
      <c r="E775" s="80"/>
      <c r="F775" s="80"/>
      <c r="G775" s="80"/>
      <c r="H775" s="80"/>
      <c r="I775" s="80"/>
      <c r="J775" s="81"/>
      <c r="K775" s="28"/>
      <c r="L775" s="30"/>
      <c r="M775" s="82"/>
      <c r="N775" s="83"/>
      <c r="O775" s="211"/>
      <c r="P775" s="221"/>
      <c r="Q775" s="318">
        <f>SUM(R775:R776,T775:T776)+SUM(S775:S776)*1.5+SUM(U775:U776)/3+SUM(V775:V776)*0.6</f>
        <v>9</v>
      </c>
      <c r="R775" s="70"/>
      <c r="S775" s="70"/>
      <c r="T775" s="29"/>
      <c r="U775" s="29"/>
      <c r="V775" s="30"/>
      <c r="W775" s="28"/>
      <c r="X775" s="83"/>
      <c r="Y775" s="140"/>
      <c r="Z775" s="185"/>
      <c r="AA775" s="34"/>
      <c r="AB775" s="32"/>
      <c r="AC775" s="33"/>
      <c r="AD775" s="33"/>
      <c r="AE775" s="33"/>
      <c r="AF775" s="33"/>
      <c r="AG775" s="33"/>
      <c r="AH775" s="33"/>
      <c r="AI775" s="34"/>
      <c r="AJ775" s="30"/>
      <c r="AK775" s="180" t="s">
        <v>99</v>
      </c>
      <c r="AL775" s="185"/>
      <c r="AM775" s="33"/>
      <c r="AN775" s="33"/>
      <c r="AO775" s="34"/>
      <c r="AP775" s="352"/>
      <c r="AQ775" s="491"/>
      <c r="AR775" s="59"/>
      <c r="AS775" s="59"/>
      <c r="AT775" s="59"/>
      <c r="AU775" s="59"/>
      <c r="AV775" s="59"/>
      <c r="AW775" s="59"/>
      <c r="AX775" s="59"/>
      <c r="AY775" s="59"/>
      <c r="AZ775" s="59"/>
      <c r="BA775" s="59"/>
      <c r="BB775" s="59"/>
      <c r="BC775" s="59"/>
      <c r="BD775" s="59"/>
      <c r="BE775" s="59"/>
      <c r="BF775" s="59"/>
      <c r="BG775" s="59"/>
      <c r="BH775" s="59"/>
      <c r="BI775" s="59"/>
      <c r="BJ775" s="59"/>
      <c r="BK775" s="59"/>
      <c r="BL775" s="59"/>
      <c r="BM775" s="59"/>
      <c r="BN775" s="59"/>
      <c r="BO775" s="59"/>
      <c r="BP775" s="59"/>
      <c r="BQ775" s="59"/>
      <c r="BR775" s="59"/>
      <c r="BS775" s="59"/>
      <c r="BT775" s="59"/>
      <c r="BU775" s="59"/>
      <c r="BV775" s="59"/>
      <c r="BW775" s="59"/>
      <c r="BX775" s="59"/>
      <c r="BY775" s="59"/>
      <c r="BZ775" s="59"/>
      <c r="CA775" s="59"/>
      <c r="CB775" s="59"/>
      <c r="CC775" s="59"/>
      <c r="CD775" s="59"/>
      <c r="CE775" s="59"/>
      <c r="CF775" s="59"/>
      <c r="CG775" s="59"/>
      <c r="CH775" s="59"/>
      <c r="CI775" s="59"/>
      <c r="CJ775" s="59"/>
      <c r="CK775" s="59"/>
      <c r="CL775" s="59"/>
      <c r="CM775" s="59"/>
      <c r="CN775" s="59"/>
      <c r="CO775" s="59"/>
      <c r="CP775" s="59"/>
      <c r="CQ775" s="59"/>
      <c r="CR775" s="59"/>
      <c r="CS775" s="59"/>
      <c r="CT775" s="59"/>
      <c r="CU775" s="59"/>
      <c r="CV775" s="59"/>
      <c r="CW775" s="59"/>
      <c r="CX775" s="59"/>
      <c r="CY775" s="59"/>
      <c r="CZ775" s="59"/>
      <c r="DA775" s="59"/>
      <c r="DB775" s="59"/>
      <c r="DC775" s="59"/>
      <c r="DD775" s="59"/>
      <c r="DE775" s="59"/>
      <c r="DF775" s="59"/>
      <c r="DG775" s="59"/>
      <c r="DH775" s="59"/>
      <c r="DI775" s="59"/>
      <c r="DJ775" s="59"/>
      <c r="DK775" s="59"/>
      <c r="DL775" s="59"/>
      <c r="DM775" s="59"/>
      <c r="DN775" s="59"/>
      <c r="DO775" s="59"/>
      <c r="DP775" s="59"/>
      <c r="DQ775" s="59"/>
      <c r="DR775" s="59"/>
      <c r="DS775" s="59"/>
      <c r="DT775" s="59"/>
      <c r="DU775" s="59"/>
      <c r="DV775" s="59"/>
      <c r="DW775" s="59"/>
      <c r="DX775" s="59"/>
      <c r="DY775" s="59"/>
      <c r="DZ775" s="59"/>
      <c r="EA775" s="59"/>
      <c r="EB775" s="59"/>
      <c r="EC775" s="59"/>
      <c r="ED775" s="59"/>
      <c r="EE775" s="59"/>
      <c r="EF775" s="59"/>
      <c r="EG775" s="59"/>
      <c r="EH775" s="59"/>
      <c r="EI775" s="59"/>
      <c r="EJ775" s="59"/>
      <c r="EK775" s="59"/>
      <c r="EL775" s="59"/>
      <c r="EM775" s="59"/>
      <c r="EN775" s="59"/>
      <c r="EO775" s="59"/>
      <c r="EP775" s="59"/>
      <c r="EQ775" s="59"/>
      <c r="ER775" s="59"/>
      <c r="ES775" s="59"/>
      <c r="ET775" s="59"/>
      <c r="EU775" s="59"/>
      <c r="EV775" s="59"/>
      <c r="EW775" s="59"/>
      <c r="EX775" s="59"/>
      <c r="EY775" s="59"/>
      <c r="EZ775" s="59"/>
      <c r="FA775" s="59"/>
      <c r="FB775" s="59"/>
      <c r="FC775" s="59"/>
      <c r="FD775" s="59"/>
      <c r="FE775" s="59"/>
      <c r="FF775" s="59"/>
      <c r="FG775" s="59"/>
      <c r="FH775" s="59"/>
      <c r="FI775" s="59"/>
      <c r="FJ775" s="59"/>
      <c r="FK775" s="59"/>
      <c r="FL775" s="59"/>
      <c r="FM775" s="59"/>
      <c r="FN775" s="59"/>
      <c r="FO775" s="59"/>
      <c r="FP775" s="59"/>
      <c r="FQ775" s="59"/>
      <c r="FR775" s="59"/>
      <c r="FS775" s="59"/>
      <c r="FT775" s="59"/>
      <c r="FU775" s="59"/>
      <c r="FV775" s="59"/>
      <c r="FW775" s="59"/>
      <c r="FX775" s="59"/>
      <c r="FY775" s="59"/>
      <c r="FZ775" s="59"/>
      <c r="GA775" s="59"/>
      <c r="GB775" s="59"/>
      <c r="GC775" s="59"/>
      <c r="GD775" s="59"/>
      <c r="GE775" s="59"/>
      <c r="GF775" s="59"/>
      <c r="GG775" s="59"/>
      <c r="GH775" s="59"/>
      <c r="GI775" s="59"/>
      <c r="GJ775" s="59"/>
      <c r="GK775" s="59"/>
      <c r="GL775" s="59"/>
      <c r="GM775" s="59"/>
      <c r="GN775" s="59"/>
      <c r="GO775" s="59"/>
      <c r="GP775" s="59"/>
      <c r="GQ775" s="59"/>
      <c r="GR775" s="59"/>
      <c r="GS775" s="59"/>
      <c r="GT775" s="59"/>
      <c r="GU775" s="59"/>
      <c r="GV775" s="59"/>
      <c r="GW775" s="59"/>
      <c r="GX775" s="59"/>
      <c r="GY775" s="59"/>
      <c r="GZ775" s="59"/>
      <c r="HA775" s="59"/>
      <c r="HB775" s="59"/>
      <c r="HC775" s="59"/>
      <c r="HD775" s="59"/>
      <c r="HE775" s="59"/>
      <c r="HF775" s="59"/>
      <c r="HG775" s="59"/>
      <c r="HH775" s="59"/>
      <c r="HI775" s="59"/>
      <c r="HJ775" s="59"/>
      <c r="HK775" s="59"/>
      <c r="HL775" s="59"/>
      <c r="HM775" s="59"/>
      <c r="HN775" s="59"/>
      <c r="HO775" s="59"/>
      <c r="HP775" s="59"/>
      <c r="HQ775" s="59"/>
      <c r="HR775" s="59"/>
      <c r="HS775" s="59"/>
      <c r="HT775" s="59"/>
      <c r="HU775" s="59"/>
      <c r="HV775" s="59"/>
      <c r="HW775" s="59"/>
      <c r="HX775" s="59"/>
      <c r="HY775" s="59"/>
      <c r="HZ775" s="59"/>
    </row>
    <row r="776" spans="1:234" ht="10.5" customHeight="1">
      <c r="A776" s="467"/>
      <c r="B776" s="468"/>
      <c r="C776" s="294"/>
      <c r="D776" s="283">
        <v>45</v>
      </c>
      <c r="E776" s="87"/>
      <c r="F776" s="87"/>
      <c r="G776" s="87"/>
      <c r="H776" s="87"/>
      <c r="I776" s="87">
        <v>27</v>
      </c>
      <c r="J776" s="88"/>
      <c r="K776" s="89" t="s">
        <v>98</v>
      </c>
      <c r="L776" s="90">
        <v>8</v>
      </c>
      <c r="M776" s="91" t="s">
        <v>97</v>
      </c>
      <c r="N776" s="92">
        <v>17</v>
      </c>
      <c r="O776" s="212" t="s">
        <v>296</v>
      </c>
      <c r="P776" s="222"/>
      <c r="Q776" s="319"/>
      <c r="R776" s="93"/>
      <c r="S776" s="93"/>
      <c r="T776" s="94">
        <v>9</v>
      </c>
      <c r="U776" s="94"/>
      <c r="V776" s="90"/>
      <c r="W776" s="89">
        <v>128</v>
      </c>
      <c r="X776" s="92"/>
      <c r="Y776" s="182"/>
      <c r="Z776" s="184"/>
      <c r="AA776" s="306"/>
      <c r="AB776" s="442">
        <v>45</v>
      </c>
      <c r="AC776" s="349"/>
      <c r="AD776" s="349"/>
      <c r="AE776" s="349"/>
      <c r="AF776" s="349"/>
      <c r="AG776" s="349"/>
      <c r="AH776" s="349">
        <v>27</v>
      </c>
      <c r="AI776" s="306"/>
      <c r="AJ776" s="90">
        <v>7</v>
      </c>
      <c r="AK776" s="182"/>
      <c r="AL776" s="184"/>
      <c r="AM776" s="349"/>
      <c r="AN776" s="349"/>
      <c r="AO776" s="306"/>
      <c r="AP776" s="350"/>
      <c r="AQ776" s="490"/>
      <c r="AR776" s="95"/>
      <c r="AS776" s="95"/>
      <c r="AT776" s="95"/>
      <c r="AU776" s="95"/>
      <c r="AV776" s="95"/>
      <c r="AW776" s="95"/>
      <c r="AX776" s="95"/>
      <c r="AY776" s="95"/>
      <c r="AZ776" s="95"/>
      <c r="BA776" s="95"/>
      <c r="BB776" s="95"/>
      <c r="BC776" s="95"/>
      <c r="BD776" s="95"/>
      <c r="BE776" s="95"/>
      <c r="BF776" s="95"/>
      <c r="BG776" s="95"/>
      <c r="BH776" s="95"/>
      <c r="BI776" s="95"/>
      <c r="BJ776" s="95"/>
      <c r="BK776" s="95"/>
      <c r="BL776" s="95"/>
      <c r="BM776" s="95"/>
      <c r="BN776" s="95"/>
      <c r="BO776" s="95"/>
      <c r="BP776" s="95"/>
      <c r="BQ776" s="95"/>
      <c r="BR776" s="95"/>
      <c r="BS776" s="95"/>
      <c r="BT776" s="95"/>
      <c r="BU776" s="95"/>
      <c r="BV776" s="95"/>
      <c r="BW776" s="95"/>
      <c r="BX776" s="95"/>
      <c r="BY776" s="95"/>
      <c r="BZ776" s="95"/>
      <c r="CA776" s="95"/>
      <c r="CB776" s="95"/>
      <c r="CC776" s="95"/>
      <c r="CD776" s="95"/>
      <c r="CE776" s="95"/>
      <c r="CF776" s="95"/>
      <c r="CG776" s="95"/>
      <c r="CH776" s="95"/>
      <c r="CI776" s="95"/>
      <c r="CJ776" s="95"/>
      <c r="CK776" s="95"/>
      <c r="CL776" s="95"/>
      <c r="CM776" s="95"/>
      <c r="CN776" s="95"/>
      <c r="CO776" s="95"/>
      <c r="CP776" s="95"/>
      <c r="CQ776" s="95"/>
      <c r="CR776" s="95"/>
      <c r="CS776" s="95"/>
      <c r="CT776" s="95"/>
      <c r="CU776" s="95"/>
      <c r="CV776" s="95"/>
      <c r="CW776" s="95"/>
      <c r="CX776" s="95"/>
      <c r="CY776" s="95"/>
      <c r="CZ776" s="95"/>
      <c r="DA776" s="95"/>
      <c r="DB776" s="95"/>
      <c r="DC776" s="95"/>
      <c r="DD776" s="95"/>
      <c r="DE776" s="95"/>
      <c r="DF776" s="95"/>
      <c r="DG776" s="95"/>
      <c r="DH776" s="95"/>
      <c r="DI776" s="95"/>
      <c r="DJ776" s="95"/>
      <c r="DK776" s="95"/>
      <c r="DL776" s="95"/>
      <c r="DM776" s="95"/>
      <c r="DN776" s="95"/>
      <c r="DO776" s="95"/>
      <c r="DP776" s="95"/>
      <c r="DQ776" s="95"/>
      <c r="DR776" s="95"/>
      <c r="DS776" s="95"/>
      <c r="DT776" s="95"/>
      <c r="DU776" s="95"/>
      <c r="DV776" s="95"/>
      <c r="DW776" s="95"/>
      <c r="DX776" s="95"/>
      <c r="DY776" s="95"/>
      <c r="DZ776" s="95"/>
      <c r="EA776" s="95"/>
      <c r="EB776" s="95"/>
      <c r="EC776" s="95"/>
      <c r="ED776" s="95"/>
      <c r="EE776" s="95"/>
      <c r="EF776" s="95"/>
      <c r="EG776" s="95"/>
      <c r="EH776" s="95"/>
      <c r="EI776" s="95"/>
      <c r="EJ776" s="95"/>
      <c r="EK776" s="95"/>
      <c r="EL776" s="95"/>
      <c r="EM776" s="95"/>
      <c r="EN776" s="95"/>
      <c r="EO776" s="95"/>
      <c r="EP776" s="95"/>
      <c r="EQ776" s="95"/>
      <c r="ER776" s="95"/>
      <c r="ES776" s="95"/>
      <c r="ET776" s="95"/>
      <c r="EU776" s="95"/>
      <c r="EV776" s="95"/>
      <c r="EW776" s="95"/>
      <c r="EX776" s="95"/>
      <c r="EY776" s="95"/>
      <c r="EZ776" s="95"/>
      <c r="FA776" s="95"/>
      <c r="FB776" s="95"/>
      <c r="FC776" s="95"/>
      <c r="FD776" s="95"/>
      <c r="FE776" s="95"/>
      <c r="FF776" s="95"/>
      <c r="FG776" s="95"/>
      <c r="FH776" s="95"/>
      <c r="FI776" s="95"/>
      <c r="FJ776" s="95"/>
      <c r="FK776" s="95"/>
      <c r="FL776" s="95"/>
      <c r="FM776" s="95"/>
      <c r="FN776" s="95"/>
      <c r="FO776" s="95"/>
      <c r="FP776" s="95"/>
      <c r="FQ776" s="95"/>
      <c r="FR776" s="95"/>
      <c r="FS776" s="95"/>
      <c r="FT776" s="95"/>
      <c r="FU776" s="95"/>
      <c r="FV776" s="95"/>
      <c r="FW776" s="95"/>
      <c r="FX776" s="95"/>
      <c r="FY776" s="95"/>
      <c r="FZ776" s="95"/>
      <c r="GA776" s="95"/>
      <c r="GB776" s="95"/>
      <c r="GC776" s="95"/>
      <c r="GD776" s="95"/>
      <c r="GE776" s="95"/>
      <c r="GF776" s="95"/>
      <c r="GG776" s="95"/>
      <c r="GH776" s="95"/>
      <c r="GI776" s="95"/>
      <c r="GJ776" s="95"/>
      <c r="GK776" s="95"/>
      <c r="GL776" s="95"/>
      <c r="GM776" s="95"/>
      <c r="GN776" s="95"/>
      <c r="GO776" s="95"/>
      <c r="GP776" s="95"/>
      <c r="GQ776" s="95"/>
      <c r="GR776" s="95"/>
      <c r="GS776" s="95"/>
      <c r="GT776" s="95"/>
      <c r="GU776" s="95"/>
      <c r="GV776" s="95"/>
      <c r="GW776" s="95"/>
      <c r="GX776" s="95"/>
      <c r="GY776" s="95"/>
      <c r="GZ776" s="95"/>
      <c r="HA776" s="95"/>
      <c r="HB776" s="95"/>
      <c r="HC776" s="95"/>
      <c r="HD776" s="95"/>
      <c r="HE776" s="95"/>
      <c r="HF776" s="95"/>
      <c r="HG776" s="95"/>
      <c r="HH776" s="95"/>
      <c r="HI776" s="95"/>
      <c r="HJ776" s="95"/>
      <c r="HK776" s="95"/>
      <c r="HL776" s="95"/>
      <c r="HM776" s="95"/>
      <c r="HN776" s="95"/>
      <c r="HO776" s="95"/>
      <c r="HP776" s="95"/>
      <c r="HQ776" s="95"/>
      <c r="HR776" s="95"/>
      <c r="HS776" s="95"/>
      <c r="HT776" s="95"/>
      <c r="HU776" s="95"/>
      <c r="HV776" s="95"/>
      <c r="HW776" s="95"/>
      <c r="HX776" s="95"/>
      <c r="HY776" s="95"/>
      <c r="HZ776" s="95"/>
    </row>
    <row r="777" spans="1:234" s="95" customFormat="1" ht="10.5" customHeight="1">
      <c r="A777" s="463" t="s">
        <v>61</v>
      </c>
      <c r="B777" s="465">
        <f>B775+1</f>
        <v>38995</v>
      </c>
      <c r="C777" s="293">
        <f>SUM(D777:J778)</f>
        <v>45</v>
      </c>
      <c r="D777" s="285">
        <v>38</v>
      </c>
      <c r="E777" s="96">
        <v>4</v>
      </c>
      <c r="F777" s="80">
        <v>3</v>
      </c>
      <c r="G777" s="80"/>
      <c r="H777" s="80"/>
      <c r="I777" s="96"/>
      <c r="J777" s="81"/>
      <c r="K777" s="28" t="s">
        <v>98</v>
      </c>
      <c r="L777" s="99">
        <v>9</v>
      </c>
      <c r="M777" s="82" t="s">
        <v>100</v>
      </c>
      <c r="N777" s="83">
        <v>12</v>
      </c>
      <c r="O777" s="213" t="s">
        <v>339</v>
      </c>
      <c r="P777" s="221"/>
      <c r="Q777" s="318">
        <f>SUM(R777:R778,T777:T778)+SUM(S777:S778)*1.5+SUM(U777:U778)/3+SUM(V777:V778)*0.6</f>
        <v>8</v>
      </c>
      <c r="R777" s="70"/>
      <c r="S777" s="70"/>
      <c r="T777" s="29">
        <v>8</v>
      </c>
      <c r="U777" s="29"/>
      <c r="V777" s="30"/>
      <c r="W777" s="28"/>
      <c r="X777" s="83"/>
      <c r="Y777" s="140"/>
      <c r="Z777" s="185"/>
      <c r="AA777" s="34"/>
      <c r="AB777" s="32">
        <v>45</v>
      </c>
      <c r="AC777" s="33"/>
      <c r="AD777" s="33"/>
      <c r="AE777" s="33"/>
      <c r="AF777" s="33"/>
      <c r="AG777" s="33"/>
      <c r="AH777" s="33"/>
      <c r="AI777" s="34"/>
      <c r="AJ777" s="30"/>
      <c r="AK777" s="180" t="s">
        <v>99</v>
      </c>
      <c r="AL777" s="185"/>
      <c r="AM777" s="33"/>
      <c r="AN777" s="33"/>
      <c r="AO777" s="34"/>
      <c r="AP777" s="352"/>
      <c r="AQ777" s="491" t="s">
        <v>344</v>
      </c>
      <c r="AR777" s="59"/>
      <c r="AS777" s="59"/>
      <c r="AT777" s="59"/>
      <c r="AU777" s="59"/>
      <c r="AV777" s="59"/>
      <c r="AW777" s="59"/>
      <c r="AX777" s="59"/>
      <c r="AY777" s="59"/>
      <c r="AZ777" s="59"/>
      <c r="BA777" s="59"/>
      <c r="BB777" s="59"/>
      <c r="BC777" s="59"/>
      <c r="BD777" s="59"/>
      <c r="BE777" s="59"/>
      <c r="BF777" s="59"/>
      <c r="BG777" s="59"/>
      <c r="BH777" s="59"/>
      <c r="BI777" s="59"/>
      <c r="BJ777" s="59"/>
      <c r="BK777" s="59"/>
      <c r="BL777" s="59"/>
      <c r="BM777" s="59"/>
      <c r="BN777" s="59"/>
      <c r="BO777" s="59"/>
      <c r="BP777" s="59"/>
      <c r="BQ777" s="59"/>
      <c r="BR777" s="59"/>
      <c r="BS777" s="59"/>
      <c r="BT777" s="59"/>
      <c r="BU777" s="59"/>
      <c r="BV777" s="59"/>
      <c r="BW777" s="59"/>
      <c r="BX777" s="59"/>
      <c r="BY777" s="59"/>
      <c r="BZ777" s="59"/>
      <c r="CA777" s="59"/>
      <c r="CB777" s="59"/>
      <c r="CC777" s="59"/>
      <c r="CD777" s="59"/>
      <c r="CE777" s="59"/>
      <c r="CF777" s="59"/>
      <c r="CG777" s="59"/>
      <c r="CH777" s="59"/>
      <c r="CI777" s="59"/>
      <c r="CJ777" s="59"/>
      <c r="CK777" s="59"/>
      <c r="CL777" s="59"/>
      <c r="CM777" s="59"/>
      <c r="CN777" s="59"/>
      <c r="CO777" s="59"/>
      <c r="CP777" s="59"/>
      <c r="CQ777" s="59"/>
      <c r="CR777" s="59"/>
      <c r="CS777" s="59"/>
      <c r="CT777" s="59"/>
      <c r="CU777" s="59"/>
      <c r="CV777" s="59"/>
      <c r="CW777" s="59"/>
      <c r="CX777" s="59"/>
      <c r="CY777" s="59"/>
      <c r="CZ777" s="59"/>
      <c r="DA777" s="59"/>
      <c r="DB777" s="59"/>
      <c r="DC777" s="59"/>
      <c r="DD777" s="59"/>
      <c r="DE777" s="59"/>
      <c r="DF777" s="59"/>
      <c r="DG777" s="59"/>
      <c r="DH777" s="59"/>
      <c r="DI777" s="59"/>
      <c r="DJ777" s="59"/>
      <c r="DK777" s="59"/>
      <c r="DL777" s="59"/>
      <c r="DM777" s="59"/>
      <c r="DN777" s="59"/>
      <c r="DO777" s="59"/>
      <c r="DP777" s="59"/>
      <c r="DQ777" s="59"/>
      <c r="DR777" s="59"/>
      <c r="DS777" s="59"/>
      <c r="DT777" s="59"/>
      <c r="DU777" s="59"/>
      <c r="DV777" s="59"/>
      <c r="DW777" s="59"/>
      <c r="DX777" s="59"/>
      <c r="DY777" s="59"/>
      <c r="DZ777" s="59"/>
      <c r="EA777" s="59"/>
      <c r="EB777" s="59"/>
      <c r="EC777" s="59"/>
      <c r="ED777" s="59"/>
      <c r="EE777" s="59"/>
      <c r="EF777" s="59"/>
      <c r="EG777" s="59"/>
      <c r="EH777" s="59"/>
      <c r="EI777" s="59"/>
      <c r="EJ777" s="59"/>
      <c r="EK777" s="59"/>
      <c r="EL777" s="59"/>
      <c r="EM777" s="59"/>
      <c r="EN777" s="59"/>
      <c r="EO777" s="59"/>
      <c r="EP777" s="59"/>
      <c r="EQ777" s="59"/>
      <c r="ER777" s="59"/>
      <c r="ES777" s="59"/>
      <c r="ET777" s="59"/>
      <c r="EU777" s="59"/>
      <c r="EV777" s="59"/>
      <c r="EW777" s="59"/>
      <c r="EX777" s="59"/>
      <c r="EY777" s="59"/>
      <c r="EZ777" s="59"/>
      <c r="FA777" s="59"/>
      <c r="FB777" s="59"/>
      <c r="FC777" s="59"/>
      <c r="FD777" s="59"/>
      <c r="FE777" s="59"/>
      <c r="FF777" s="59"/>
      <c r="FG777" s="59"/>
      <c r="FH777" s="59"/>
      <c r="FI777" s="59"/>
      <c r="FJ777" s="59"/>
      <c r="FK777" s="59"/>
      <c r="FL777" s="59"/>
      <c r="FM777" s="59"/>
      <c r="FN777" s="59"/>
      <c r="FO777" s="59"/>
      <c r="FP777" s="59"/>
      <c r="FQ777" s="59"/>
      <c r="FR777" s="59"/>
      <c r="FS777" s="59"/>
      <c r="FT777" s="59"/>
      <c r="FU777" s="59"/>
      <c r="FV777" s="59"/>
      <c r="FW777" s="59"/>
      <c r="FX777" s="59"/>
      <c r="FY777" s="59"/>
      <c r="FZ777" s="59"/>
      <c r="GA777" s="59"/>
      <c r="GB777" s="59"/>
      <c r="GC777" s="59"/>
      <c r="GD777" s="59"/>
      <c r="GE777" s="59"/>
      <c r="GF777" s="59"/>
      <c r="GG777" s="59"/>
      <c r="GH777" s="59"/>
      <c r="GI777" s="59"/>
      <c r="GJ777" s="59"/>
      <c r="GK777" s="59"/>
      <c r="GL777" s="59"/>
      <c r="GM777" s="59"/>
      <c r="GN777" s="59"/>
      <c r="GO777" s="59"/>
      <c r="GP777" s="59"/>
      <c r="GQ777" s="59"/>
      <c r="GR777" s="59"/>
      <c r="GS777" s="59"/>
      <c r="GT777" s="59"/>
      <c r="GU777" s="59"/>
      <c r="GV777" s="59"/>
      <c r="GW777" s="59"/>
      <c r="GX777" s="59"/>
      <c r="GY777" s="59"/>
      <c r="GZ777" s="59"/>
      <c r="HA777" s="59"/>
      <c r="HB777" s="59"/>
      <c r="HC777" s="59"/>
      <c r="HD777" s="59"/>
      <c r="HE777" s="59"/>
      <c r="HF777" s="59"/>
      <c r="HG777" s="59"/>
      <c r="HH777" s="59"/>
      <c r="HI777" s="59"/>
      <c r="HJ777" s="59"/>
      <c r="HK777" s="59"/>
      <c r="HL777" s="59"/>
      <c r="HM777" s="59"/>
      <c r="HN777" s="59"/>
      <c r="HO777" s="59"/>
      <c r="HP777" s="59"/>
      <c r="HQ777" s="59"/>
      <c r="HR777" s="59"/>
      <c r="HS777" s="59"/>
      <c r="HT777" s="59"/>
      <c r="HU777" s="59"/>
      <c r="HV777" s="59"/>
      <c r="HW777" s="59"/>
      <c r="HX777" s="59"/>
      <c r="HY777" s="59"/>
      <c r="HZ777" s="59"/>
    </row>
    <row r="778" spans="1:234" ht="10.5" customHeight="1">
      <c r="A778" s="467"/>
      <c r="B778" s="468"/>
      <c r="C778" s="294"/>
      <c r="D778" s="286"/>
      <c r="E778" s="97"/>
      <c r="F778" s="87"/>
      <c r="G778" s="87"/>
      <c r="H778" s="87"/>
      <c r="I778" s="97"/>
      <c r="J778" s="88"/>
      <c r="K778" s="89"/>
      <c r="L778" s="101"/>
      <c r="M778" s="91"/>
      <c r="N778" s="92"/>
      <c r="O778" s="212"/>
      <c r="P778" s="222"/>
      <c r="Q778" s="319"/>
      <c r="R778" s="93"/>
      <c r="S778" s="93"/>
      <c r="T778" s="94"/>
      <c r="U778" s="94"/>
      <c r="V778" s="90"/>
      <c r="W778" s="89"/>
      <c r="X778" s="92"/>
      <c r="Y778" s="182"/>
      <c r="Z778" s="184"/>
      <c r="AA778" s="306"/>
      <c r="AB778" s="442"/>
      <c r="AC778" s="349"/>
      <c r="AD778" s="349"/>
      <c r="AE778" s="349"/>
      <c r="AF778" s="349"/>
      <c r="AG778" s="349"/>
      <c r="AH778" s="349"/>
      <c r="AI778" s="306"/>
      <c r="AJ778" s="90">
        <v>8</v>
      </c>
      <c r="AK778" s="182"/>
      <c r="AL778" s="184"/>
      <c r="AM778" s="349"/>
      <c r="AN778" s="349"/>
      <c r="AO778" s="306"/>
      <c r="AP778" s="350"/>
      <c r="AQ778" s="490"/>
      <c r="AR778" s="95"/>
      <c r="AS778" s="95"/>
      <c r="AT778" s="95"/>
      <c r="AU778" s="95"/>
      <c r="AV778" s="95"/>
      <c r="AW778" s="95"/>
      <c r="AX778" s="95"/>
      <c r="AY778" s="95"/>
      <c r="AZ778" s="95"/>
      <c r="BA778" s="95"/>
      <c r="BB778" s="95"/>
      <c r="BC778" s="95"/>
      <c r="BD778" s="95"/>
      <c r="BE778" s="95"/>
      <c r="BF778" s="95"/>
      <c r="BG778" s="95"/>
      <c r="BH778" s="95"/>
      <c r="BI778" s="95"/>
      <c r="BJ778" s="95"/>
      <c r="BK778" s="95"/>
      <c r="BL778" s="95"/>
      <c r="BM778" s="95"/>
      <c r="BN778" s="95"/>
      <c r="BO778" s="95"/>
      <c r="BP778" s="95"/>
      <c r="BQ778" s="95"/>
      <c r="BR778" s="95"/>
      <c r="BS778" s="95"/>
      <c r="BT778" s="95"/>
      <c r="BU778" s="95"/>
      <c r="BV778" s="95"/>
      <c r="BW778" s="95"/>
      <c r="BX778" s="95"/>
      <c r="BY778" s="95"/>
      <c r="BZ778" s="95"/>
      <c r="CA778" s="95"/>
      <c r="CB778" s="95"/>
      <c r="CC778" s="95"/>
      <c r="CD778" s="95"/>
      <c r="CE778" s="95"/>
      <c r="CF778" s="95"/>
      <c r="CG778" s="95"/>
      <c r="CH778" s="95"/>
      <c r="CI778" s="95"/>
      <c r="CJ778" s="95"/>
      <c r="CK778" s="95"/>
      <c r="CL778" s="95"/>
      <c r="CM778" s="95"/>
      <c r="CN778" s="95"/>
      <c r="CO778" s="95"/>
      <c r="CP778" s="95"/>
      <c r="CQ778" s="95"/>
      <c r="CR778" s="95"/>
      <c r="CS778" s="95"/>
      <c r="CT778" s="95"/>
      <c r="CU778" s="95"/>
      <c r="CV778" s="95"/>
      <c r="CW778" s="95"/>
      <c r="CX778" s="95"/>
      <c r="CY778" s="95"/>
      <c r="CZ778" s="95"/>
      <c r="DA778" s="95"/>
      <c r="DB778" s="95"/>
      <c r="DC778" s="95"/>
      <c r="DD778" s="95"/>
      <c r="DE778" s="95"/>
      <c r="DF778" s="95"/>
      <c r="DG778" s="95"/>
      <c r="DH778" s="95"/>
      <c r="DI778" s="95"/>
      <c r="DJ778" s="95"/>
      <c r="DK778" s="95"/>
      <c r="DL778" s="95"/>
      <c r="DM778" s="95"/>
      <c r="DN778" s="95"/>
      <c r="DO778" s="95"/>
      <c r="DP778" s="95"/>
      <c r="DQ778" s="95"/>
      <c r="DR778" s="95"/>
      <c r="DS778" s="95"/>
      <c r="DT778" s="95"/>
      <c r="DU778" s="95"/>
      <c r="DV778" s="95"/>
      <c r="DW778" s="95"/>
      <c r="DX778" s="95"/>
      <c r="DY778" s="95"/>
      <c r="DZ778" s="95"/>
      <c r="EA778" s="95"/>
      <c r="EB778" s="95"/>
      <c r="EC778" s="95"/>
      <c r="ED778" s="95"/>
      <c r="EE778" s="95"/>
      <c r="EF778" s="95"/>
      <c r="EG778" s="95"/>
      <c r="EH778" s="95"/>
      <c r="EI778" s="95"/>
      <c r="EJ778" s="95"/>
      <c r="EK778" s="95"/>
      <c r="EL778" s="95"/>
      <c r="EM778" s="95"/>
      <c r="EN778" s="95"/>
      <c r="EO778" s="95"/>
      <c r="EP778" s="95"/>
      <c r="EQ778" s="95"/>
      <c r="ER778" s="95"/>
      <c r="ES778" s="95"/>
      <c r="ET778" s="95"/>
      <c r="EU778" s="95"/>
      <c r="EV778" s="95"/>
      <c r="EW778" s="95"/>
      <c r="EX778" s="95"/>
      <c r="EY778" s="95"/>
      <c r="EZ778" s="95"/>
      <c r="FA778" s="95"/>
      <c r="FB778" s="95"/>
      <c r="FC778" s="95"/>
      <c r="FD778" s="95"/>
      <c r="FE778" s="95"/>
      <c r="FF778" s="95"/>
      <c r="FG778" s="95"/>
      <c r="FH778" s="95"/>
      <c r="FI778" s="95"/>
      <c r="FJ778" s="95"/>
      <c r="FK778" s="95"/>
      <c r="FL778" s="95"/>
      <c r="FM778" s="95"/>
      <c r="FN778" s="95"/>
      <c r="FO778" s="95"/>
      <c r="FP778" s="95"/>
      <c r="FQ778" s="95"/>
      <c r="FR778" s="95"/>
      <c r="FS778" s="95"/>
      <c r="FT778" s="95"/>
      <c r="FU778" s="95"/>
      <c r="FV778" s="95"/>
      <c r="FW778" s="95"/>
      <c r="FX778" s="95"/>
      <c r="FY778" s="95"/>
      <c r="FZ778" s="95"/>
      <c r="GA778" s="95"/>
      <c r="GB778" s="95"/>
      <c r="GC778" s="95"/>
      <c r="GD778" s="95"/>
      <c r="GE778" s="95"/>
      <c r="GF778" s="95"/>
      <c r="GG778" s="95"/>
      <c r="GH778" s="95"/>
      <c r="GI778" s="95"/>
      <c r="GJ778" s="95"/>
      <c r="GK778" s="95"/>
      <c r="GL778" s="95"/>
      <c r="GM778" s="95"/>
      <c r="GN778" s="95"/>
      <c r="GO778" s="95"/>
      <c r="GP778" s="95"/>
      <c r="GQ778" s="95"/>
      <c r="GR778" s="95"/>
      <c r="GS778" s="95"/>
      <c r="GT778" s="95"/>
      <c r="GU778" s="95"/>
      <c r="GV778" s="95"/>
      <c r="GW778" s="95"/>
      <c r="GX778" s="95"/>
      <c r="GY778" s="95"/>
      <c r="GZ778" s="95"/>
      <c r="HA778" s="95"/>
      <c r="HB778" s="95"/>
      <c r="HC778" s="95"/>
      <c r="HD778" s="95"/>
      <c r="HE778" s="95"/>
      <c r="HF778" s="95"/>
      <c r="HG778" s="95"/>
      <c r="HH778" s="95"/>
      <c r="HI778" s="95"/>
      <c r="HJ778" s="95"/>
      <c r="HK778" s="95"/>
      <c r="HL778" s="95"/>
      <c r="HM778" s="95"/>
      <c r="HN778" s="95"/>
      <c r="HO778" s="95"/>
      <c r="HP778" s="95"/>
      <c r="HQ778" s="95"/>
      <c r="HR778" s="95"/>
      <c r="HS778" s="95"/>
      <c r="HT778" s="95"/>
      <c r="HU778" s="95"/>
      <c r="HV778" s="95"/>
      <c r="HW778" s="95"/>
      <c r="HX778" s="95"/>
      <c r="HY778" s="95"/>
      <c r="HZ778" s="95"/>
    </row>
    <row r="779" spans="1:234" s="95" customFormat="1" ht="10.5" customHeight="1">
      <c r="A779" s="463" t="s">
        <v>62</v>
      </c>
      <c r="B779" s="465">
        <f>B777+1</f>
        <v>38996</v>
      </c>
      <c r="C779" s="293">
        <f>SUM(D779:J780)</f>
        <v>23</v>
      </c>
      <c r="D779" s="285"/>
      <c r="E779" s="96"/>
      <c r="F779" s="80"/>
      <c r="G779" s="80"/>
      <c r="H779" s="80"/>
      <c r="I779" s="80"/>
      <c r="J779" s="98"/>
      <c r="K779" s="28"/>
      <c r="L779" s="30"/>
      <c r="M779" s="82"/>
      <c r="N779" s="83"/>
      <c r="O779" s="211"/>
      <c r="P779" s="221"/>
      <c r="Q779" s="318">
        <f>SUM(R779:R780,T779:T780)+SUM(S779:S780)*1.5+SUM(U779:U780)/3+SUM(V779:V780)*0.6</f>
        <v>4</v>
      </c>
      <c r="R779" s="70"/>
      <c r="S779" s="70"/>
      <c r="T779" s="29"/>
      <c r="U779" s="29"/>
      <c r="V779" s="30"/>
      <c r="W779" s="28"/>
      <c r="X779" s="83"/>
      <c r="Y779" s="180"/>
      <c r="Z779" s="307"/>
      <c r="AA779" s="54"/>
      <c r="AB779" s="38"/>
      <c r="AC779" s="37"/>
      <c r="AD779" s="37"/>
      <c r="AE779" s="37"/>
      <c r="AF779" s="37"/>
      <c r="AG779" s="37"/>
      <c r="AH779" s="37"/>
      <c r="AI779" s="54"/>
      <c r="AJ779" s="30"/>
      <c r="AK779" s="180" t="s">
        <v>99</v>
      </c>
      <c r="AL779" s="185"/>
      <c r="AM779" s="33"/>
      <c r="AN779" s="33"/>
      <c r="AO779" s="34"/>
      <c r="AP779" s="352"/>
      <c r="AQ779" s="491"/>
      <c r="AR779" s="59"/>
      <c r="AS779" s="59"/>
      <c r="AT779" s="59"/>
      <c r="AU779" s="59"/>
      <c r="AV779" s="59"/>
      <c r="AW779" s="59"/>
      <c r="AX779" s="59"/>
      <c r="AY779" s="59"/>
      <c r="AZ779" s="59"/>
      <c r="BA779" s="59"/>
      <c r="BB779" s="59"/>
      <c r="BC779" s="59"/>
      <c r="BD779" s="59"/>
      <c r="BE779" s="59"/>
      <c r="BF779" s="59"/>
      <c r="BG779" s="59"/>
      <c r="BH779" s="59"/>
      <c r="BI779" s="59"/>
      <c r="BJ779" s="59"/>
      <c r="BK779" s="59"/>
      <c r="BL779" s="59"/>
      <c r="BM779" s="59"/>
      <c r="BN779" s="59"/>
      <c r="BO779" s="59"/>
      <c r="BP779" s="59"/>
      <c r="BQ779" s="59"/>
      <c r="BR779" s="59"/>
      <c r="BS779" s="59"/>
      <c r="BT779" s="59"/>
      <c r="BU779" s="59"/>
      <c r="BV779" s="59"/>
      <c r="BW779" s="59"/>
      <c r="BX779" s="59"/>
      <c r="BY779" s="59"/>
      <c r="BZ779" s="59"/>
      <c r="CA779" s="59"/>
      <c r="CB779" s="59"/>
      <c r="CC779" s="59"/>
      <c r="CD779" s="59"/>
      <c r="CE779" s="59"/>
      <c r="CF779" s="59"/>
      <c r="CG779" s="59"/>
      <c r="CH779" s="59"/>
      <c r="CI779" s="59"/>
      <c r="CJ779" s="59"/>
      <c r="CK779" s="59"/>
      <c r="CL779" s="59"/>
      <c r="CM779" s="59"/>
      <c r="CN779" s="59"/>
      <c r="CO779" s="59"/>
      <c r="CP779" s="59"/>
      <c r="CQ779" s="59"/>
      <c r="CR779" s="59"/>
      <c r="CS779" s="59"/>
      <c r="CT779" s="59"/>
      <c r="CU779" s="59"/>
      <c r="CV779" s="59"/>
      <c r="CW779" s="59"/>
      <c r="CX779" s="59"/>
      <c r="CY779" s="59"/>
      <c r="CZ779" s="59"/>
      <c r="DA779" s="59"/>
      <c r="DB779" s="59"/>
      <c r="DC779" s="59"/>
      <c r="DD779" s="59"/>
      <c r="DE779" s="59"/>
      <c r="DF779" s="59"/>
      <c r="DG779" s="59"/>
      <c r="DH779" s="59"/>
      <c r="DI779" s="59"/>
      <c r="DJ779" s="59"/>
      <c r="DK779" s="59"/>
      <c r="DL779" s="59"/>
      <c r="DM779" s="59"/>
      <c r="DN779" s="59"/>
      <c r="DO779" s="59"/>
      <c r="DP779" s="59"/>
      <c r="DQ779" s="59"/>
      <c r="DR779" s="59"/>
      <c r="DS779" s="59"/>
      <c r="DT779" s="59"/>
      <c r="DU779" s="59"/>
      <c r="DV779" s="59"/>
      <c r="DW779" s="59"/>
      <c r="DX779" s="59"/>
      <c r="DY779" s="59"/>
      <c r="DZ779" s="59"/>
      <c r="EA779" s="59"/>
      <c r="EB779" s="59"/>
      <c r="EC779" s="59"/>
      <c r="ED779" s="59"/>
      <c r="EE779" s="59"/>
      <c r="EF779" s="59"/>
      <c r="EG779" s="59"/>
      <c r="EH779" s="59"/>
      <c r="EI779" s="59"/>
      <c r="EJ779" s="59"/>
      <c r="EK779" s="59"/>
      <c r="EL779" s="59"/>
      <c r="EM779" s="59"/>
      <c r="EN779" s="59"/>
      <c r="EO779" s="59"/>
      <c r="EP779" s="59"/>
      <c r="EQ779" s="59"/>
      <c r="ER779" s="59"/>
      <c r="ES779" s="59"/>
      <c r="ET779" s="59"/>
      <c r="EU779" s="59"/>
      <c r="EV779" s="59"/>
      <c r="EW779" s="59"/>
      <c r="EX779" s="59"/>
      <c r="EY779" s="59"/>
      <c r="EZ779" s="59"/>
      <c r="FA779" s="59"/>
      <c r="FB779" s="59"/>
      <c r="FC779" s="59"/>
      <c r="FD779" s="59"/>
      <c r="FE779" s="59"/>
      <c r="FF779" s="59"/>
      <c r="FG779" s="59"/>
      <c r="FH779" s="59"/>
      <c r="FI779" s="59"/>
      <c r="FJ779" s="59"/>
      <c r="FK779" s="59"/>
      <c r="FL779" s="59"/>
      <c r="FM779" s="59"/>
      <c r="FN779" s="59"/>
      <c r="FO779" s="59"/>
      <c r="FP779" s="59"/>
      <c r="FQ779" s="59"/>
      <c r="FR779" s="59"/>
      <c r="FS779" s="59"/>
      <c r="FT779" s="59"/>
      <c r="FU779" s="59"/>
      <c r="FV779" s="59"/>
      <c r="FW779" s="59"/>
      <c r="FX779" s="59"/>
      <c r="FY779" s="59"/>
      <c r="FZ779" s="59"/>
      <c r="GA779" s="59"/>
      <c r="GB779" s="59"/>
      <c r="GC779" s="59"/>
      <c r="GD779" s="59"/>
      <c r="GE779" s="59"/>
      <c r="GF779" s="59"/>
      <c r="GG779" s="59"/>
      <c r="GH779" s="59"/>
      <c r="GI779" s="59"/>
      <c r="GJ779" s="59"/>
      <c r="GK779" s="59"/>
      <c r="GL779" s="59"/>
      <c r="GM779" s="59"/>
      <c r="GN779" s="59"/>
      <c r="GO779" s="59"/>
      <c r="GP779" s="59"/>
      <c r="GQ779" s="59"/>
      <c r="GR779" s="59"/>
      <c r="GS779" s="59"/>
      <c r="GT779" s="59"/>
      <c r="GU779" s="59"/>
      <c r="GV779" s="59"/>
      <c r="GW779" s="59"/>
      <c r="GX779" s="59"/>
      <c r="GY779" s="59"/>
      <c r="GZ779" s="59"/>
      <c r="HA779" s="59"/>
      <c r="HB779" s="59"/>
      <c r="HC779" s="59"/>
      <c r="HD779" s="59"/>
      <c r="HE779" s="59"/>
      <c r="HF779" s="59"/>
      <c r="HG779" s="59"/>
      <c r="HH779" s="59"/>
      <c r="HI779" s="59"/>
      <c r="HJ779" s="59"/>
      <c r="HK779" s="59"/>
      <c r="HL779" s="59"/>
      <c r="HM779" s="59"/>
      <c r="HN779" s="59"/>
      <c r="HO779" s="59"/>
      <c r="HP779" s="59"/>
      <c r="HQ779" s="59"/>
      <c r="HR779" s="59"/>
      <c r="HS779" s="59"/>
      <c r="HT779" s="59"/>
      <c r="HU779" s="59"/>
      <c r="HV779" s="59"/>
      <c r="HW779" s="59"/>
      <c r="HX779" s="59"/>
      <c r="HY779" s="59"/>
      <c r="HZ779" s="59"/>
    </row>
    <row r="780" spans="1:234" ht="10.5" customHeight="1">
      <c r="A780" s="467"/>
      <c r="B780" s="468"/>
      <c r="C780" s="294"/>
      <c r="D780" s="286">
        <v>23</v>
      </c>
      <c r="E780" s="97"/>
      <c r="F780" s="87"/>
      <c r="G780" s="87"/>
      <c r="H780" s="87"/>
      <c r="I780" s="87"/>
      <c r="J780" s="100"/>
      <c r="K780" s="89" t="s">
        <v>31</v>
      </c>
      <c r="L780" s="90">
        <v>9</v>
      </c>
      <c r="M780" s="91" t="s">
        <v>97</v>
      </c>
      <c r="N780" s="92">
        <v>17</v>
      </c>
      <c r="O780" s="212" t="s">
        <v>207</v>
      </c>
      <c r="P780" s="222"/>
      <c r="Q780" s="319"/>
      <c r="R780" s="93"/>
      <c r="S780" s="93"/>
      <c r="T780" s="94">
        <v>4</v>
      </c>
      <c r="U780" s="94"/>
      <c r="V780" s="90"/>
      <c r="W780" s="89">
        <v>120</v>
      </c>
      <c r="X780" s="92"/>
      <c r="Y780" s="182"/>
      <c r="Z780" s="184"/>
      <c r="AA780" s="309"/>
      <c r="AB780" s="443">
        <v>23</v>
      </c>
      <c r="AC780" s="444"/>
      <c r="AD780" s="444"/>
      <c r="AE780" s="444"/>
      <c r="AF780" s="444"/>
      <c r="AG780" s="444"/>
      <c r="AH780" s="444"/>
      <c r="AI780" s="309"/>
      <c r="AJ780" s="90">
        <v>5</v>
      </c>
      <c r="AK780" s="182"/>
      <c r="AL780" s="184"/>
      <c r="AM780" s="349"/>
      <c r="AN780" s="349"/>
      <c r="AO780" s="306"/>
      <c r="AP780" s="350">
        <v>1</v>
      </c>
      <c r="AQ780" s="490"/>
      <c r="AR780" s="95"/>
      <c r="AS780" s="95"/>
      <c r="AT780" s="95"/>
      <c r="AU780" s="95"/>
      <c r="AV780" s="95"/>
      <c r="AW780" s="95"/>
      <c r="AX780" s="95"/>
      <c r="AY780" s="95"/>
      <c r="AZ780" s="95"/>
      <c r="BA780" s="95"/>
      <c r="BB780" s="95"/>
      <c r="BC780" s="95"/>
      <c r="BD780" s="95"/>
      <c r="BE780" s="95"/>
      <c r="BF780" s="95"/>
      <c r="BG780" s="95"/>
      <c r="BH780" s="95"/>
      <c r="BI780" s="95"/>
      <c r="BJ780" s="95"/>
      <c r="BK780" s="95"/>
      <c r="BL780" s="95"/>
      <c r="BM780" s="95"/>
      <c r="BN780" s="95"/>
      <c r="BO780" s="95"/>
      <c r="BP780" s="95"/>
      <c r="BQ780" s="95"/>
      <c r="BR780" s="95"/>
      <c r="BS780" s="95"/>
      <c r="BT780" s="95"/>
      <c r="BU780" s="95"/>
      <c r="BV780" s="95"/>
      <c r="BW780" s="95"/>
      <c r="BX780" s="95"/>
      <c r="BY780" s="95"/>
      <c r="BZ780" s="95"/>
      <c r="CA780" s="95"/>
      <c r="CB780" s="95"/>
      <c r="CC780" s="95"/>
      <c r="CD780" s="95"/>
      <c r="CE780" s="95"/>
      <c r="CF780" s="95"/>
      <c r="CG780" s="95"/>
      <c r="CH780" s="95"/>
      <c r="CI780" s="95"/>
      <c r="CJ780" s="95"/>
      <c r="CK780" s="95"/>
      <c r="CL780" s="95"/>
      <c r="CM780" s="95"/>
      <c r="CN780" s="95"/>
      <c r="CO780" s="95"/>
      <c r="CP780" s="95"/>
      <c r="CQ780" s="95"/>
      <c r="CR780" s="95"/>
      <c r="CS780" s="95"/>
      <c r="CT780" s="95"/>
      <c r="CU780" s="95"/>
      <c r="CV780" s="95"/>
      <c r="CW780" s="95"/>
      <c r="CX780" s="95"/>
      <c r="CY780" s="95"/>
      <c r="CZ780" s="95"/>
      <c r="DA780" s="95"/>
      <c r="DB780" s="95"/>
      <c r="DC780" s="95"/>
      <c r="DD780" s="95"/>
      <c r="DE780" s="95"/>
      <c r="DF780" s="95"/>
      <c r="DG780" s="95"/>
      <c r="DH780" s="95"/>
      <c r="DI780" s="95"/>
      <c r="DJ780" s="95"/>
      <c r="DK780" s="95"/>
      <c r="DL780" s="95"/>
      <c r="DM780" s="95"/>
      <c r="DN780" s="95"/>
      <c r="DO780" s="95"/>
      <c r="DP780" s="95"/>
      <c r="DQ780" s="95"/>
      <c r="DR780" s="95"/>
      <c r="DS780" s="95"/>
      <c r="DT780" s="95"/>
      <c r="DU780" s="95"/>
      <c r="DV780" s="95"/>
      <c r="DW780" s="95"/>
      <c r="DX780" s="95"/>
      <c r="DY780" s="95"/>
      <c r="DZ780" s="95"/>
      <c r="EA780" s="95"/>
      <c r="EB780" s="95"/>
      <c r="EC780" s="95"/>
      <c r="ED780" s="95"/>
      <c r="EE780" s="95"/>
      <c r="EF780" s="95"/>
      <c r="EG780" s="95"/>
      <c r="EH780" s="95"/>
      <c r="EI780" s="95"/>
      <c r="EJ780" s="95"/>
      <c r="EK780" s="95"/>
      <c r="EL780" s="95"/>
      <c r="EM780" s="95"/>
      <c r="EN780" s="95"/>
      <c r="EO780" s="95"/>
      <c r="EP780" s="95"/>
      <c r="EQ780" s="95"/>
      <c r="ER780" s="95"/>
      <c r="ES780" s="95"/>
      <c r="ET780" s="95"/>
      <c r="EU780" s="95"/>
      <c r="EV780" s="95"/>
      <c r="EW780" s="95"/>
      <c r="EX780" s="95"/>
      <c r="EY780" s="95"/>
      <c r="EZ780" s="95"/>
      <c r="FA780" s="95"/>
      <c r="FB780" s="95"/>
      <c r="FC780" s="95"/>
      <c r="FD780" s="95"/>
      <c r="FE780" s="95"/>
      <c r="FF780" s="95"/>
      <c r="FG780" s="95"/>
      <c r="FH780" s="95"/>
      <c r="FI780" s="95"/>
      <c r="FJ780" s="95"/>
      <c r="FK780" s="95"/>
      <c r="FL780" s="95"/>
      <c r="FM780" s="95"/>
      <c r="FN780" s="95"/>
      <c r="FO780" s="95"/>
      <c r="FP780" s="95"/>
      <c r="FQ780" s="95"/>
      <c r="FR780" s="95"/>
      <c r="FS780" s="95"/>
      <c r="FT780" s="95"/>
      <c r="FU780" s="95"/>
      <c r="FV780" s="95"/>
      <c r="FW780" s="95"/>
      <c r="FX780" s="95"/>
      <c r="FY780" s="95"/>
      <c r="FZ780" s="95"/>
      <c r="GA780" s="95"/>
      <c r="GB780" s="95"/>
      <c r="GC780" s="95"/>
      <c r="GD780" s="95"/>
      <c r="GE780" s="95"/>
      <c r="GF780" s="95"/>
      <c r="GG780" s="95"/>
      <c r="GH780" s="95"/>
      <c r="GI780" s="95"/>
      <c r="GJ780" s="95"/>
      <c r="GK780" s="95"/>
      <c r="GL780" s="95"/>
      <c r="GM780" s="95"/>
      <c r="GN780" s="95"/>
      <c r="GO780" s="95"/>
      <c r="GP780" s="95"/>
      <c r="GQ780" s="95"/>
      <c r="GR780" s="95"/>
      <c r="GS780" s="95"/>
      <c r="GT780" s="95"/>
      <c r="GU780" s="95"/>
      <c r="GV780" s="95"/>
      <c r="GW780" s="95"/>
      <c r="GX780" s="95"/>
      <c r="GY780" s="95"/>
      <c r="GZ780" s="95"/>
      <c r="HA780" s="95"/>
      <c r="HB780" s="95"/>
      <c r="HC780" s="95"/>
      <c r="HD780" s="95"/>
      <c r="HE780" s="95"/>
      <c r="HF780" s="95"/>
      <c r="HG780" s="95"/>
      <c r="HH780" s="95"/>
      <c r="HI780" s="95"/>
      <c r="HJ780" s="95"/>
      <c r="HK780" s="95"/>
      <c r="HL780" s="95"/>
      <c r="HM780" s="95"/>
      <c r="HN780" s="95"/>
      <c r="HO780" s="95"/>
      <c r="HP780" s="95"/>
      <c r="HQ780" s="95"/>
      <c r="HR780" s="95"/>
      <c r="HS780" s="95"/>
      <c r="HT780" s="95"/>
      <c r="HU780" s="95"/>
      <c r="HV780" s="95"/>
      <c r="HW780" s="95"/>
      <c r="HX780" s="95"/>
      <c r="HY780" s="95"/>
      <c r="HZ780" s="95"/>
    </row>
    <row r="781" spans="1:234" s="95" customFormat="1" ht="10.5" customHeight="1">
      <c r="A781" s="463" t="s">
        <v>63</v>
      </c>
      <c r="B781" s="465">
        <f>B779+1</f>
        <v>38997</v>
      </c>
      <c r="C781" s="293">
        <f>SUM(D781:J782)</f>
        <v>76</v>
      </c>
      <c r="D781" s="284">
        <v>50</v>
      </c>
      <c r="E781" s="80"/>
      <c r="F781" s="80"/>
      <c r="G781" s="80">
        <v>26</v>
      </c>
      <c r="H781" s="80"/>
      <c r="I781" s="80"/>
      <c r="J781" s="81"/>
      <c r="K781" s="28" t="s">
        <v>124</v>
      </c>
      <c r="L781" s="30">
        <v>10</v>
      </c>
      <c r="M781" s="82" t="s">
        <v>100</v>
      </c>
      <c r="N781" s="83">
        <v>13</v>
      </c>
      <c r="O781" s="211" t="s">
        <v>343</v>
      </c>
      <c r="P781" s="221"/>
      <c r="Q781" s="318">
        <f>SUM(R781:R782,T781:T782)+SUM(S781:S782)*1.5+SUM(U781:U782)/3+SUM(V781:V782)*0.6</f>
        <v>16</v>
      </c>
      <c r="R781" s="70"/>
      <c r="S781" s="70">
        <v>4</v>
      </c>
      <c r="T781" s="29">
        <v>10</v>
      </c>
      <c r="U781" s="29"/>
      <c r="V781" s="30"/>
      <c r="W781" s="28">
        <v>182</v>
      </c>
      <c r="X781" s="83">
        <v>189</v>
      </c>
      <c r="Y781" s="140"/>
      <c r="Z781" s="185"/>
      <c r="AA781" s="34">
        <v>4.7</v>
      </c>
      <c r="AB781" s="32">
        <v>50</v>
      </c>
      <c r="AC781" s="33">
        <v>26</v>
      </c>
      <c r="AD781" s="33"/>
      <c r="AE781" s="33"/>
      <c r="AF781" s="33"/>
      <c r="AG781" s="33"/>
      <c r="AH781" s="33"/>
      <c r="AI781" s="34"/>
      <c r="AJ781" s="30"/>
      <c r="AK781" s="180" t="s">
        <v>99</v>
      </c>
      <c r="AL781" s="185"/>
      <c r="AM781" s="33"/>
      <c r="AN781" s="33"/>
      <c r="AO781" s="34"/>
      <c r="AP781" s="352"/>
      <c r="AQ781" s="491" t="s">
        <v>340</v>
      </c>
      <c r="AR781" s="59"/>
      <c r="AS781" s="59"/>
      <c r="AT781" s="59"/>
      <c r="AU781" s="59"/>
      <c r="AV781" s="59"/>
      <c r="AW781" s="59"/>
      <c r="AX781" s="59"/>
      <c r="AY781" s="59"/>
      <c r="AZ781" s="59"/>
      <c r="BA781" s="59"/>
      <c r="BB781" s="59"/>
      <c r="BC781" s="59"/>
      <c r="BD781" s="59"/>
      <c r="BE781" s="59"/>
      <c r="BF781" s="59"/>
      <c r="BG781" s="59"/>
      <c r="BH781" s="59"/>
      <c r="BI781" s="59"/>
      <c r="BJ781" s="59"/>
      <c r="BK781" s="59"/>
      <c r="BL781" s="59"/>
      <c r="BM781" s="59"/>
      <c r="BN781" s="59"/>
      <c r="BO781" s="59"/>
      <c r="BP781" s="59"/>
      <c r="BQ781" s="59"/>
      <c r="BR781" s="59"/>
      <c r="BS781" s="59"/>
      <c r="BT781" s="59"/>
      <c r="BU781" s="59"/>
      <c r="BV781" s="59"/>
      <c r="BW781" s="59"/>
      <c r="BX781" s="59"/>
      <c r="BY781" s="59"/>
      <c r="BZ781" s="59"/>
      <c r="CA781" s="59"/>
      <c r="CB781" s="59"/>
      <c r="CC781" s="59"/>
      <c r="CD781" s="59"/>
      <c r="CE781" s="59"/>
      <c r="CF781" s="59"/>
      <c r="CG781" s="59"/>
      <c r="CH781" s="59"/>
      <c r="CI781" s="59"/>
      <c r="CJ781" s="59"/>
      <c r="CK781" s="59"/>
      <c r="CL781" s="59"/>
      <c r="CM781" s="59"/>
      <c r="CN781" s="59"/>
      <c r="CO781" s="59"/>
      <c r="CP781" s="59"/>
      <c r="CQ781" s="59"/>
      <c r="CR781" s="59"/>
      <c r="CS781" s="59"/>
      <c r="CT781" s="59"/>
      <c r="CU781" s="59"/>
      <c r="CV781" s="59"/>
      <c r="CW781" s="59"/>
      <c r="CX781" s="59"/>
      <c r="CY781" s="59"/>
      <c r="CZ781" s="59"/>
      <c r="DA781" s="59"/>
      <c r="DB781" s="59"/>
      <c r="DC781" s="59"/>
      <c r="DD781" s="59"/>
      <c r="DE781" s="59"/>
      <c r="DF781" s="59"/>
      <c r="DG781" s="59"/>
      <c r="DH781" s="59"/>
      <c r="DI781" s="59"/>
      <c r="DJ781" s="59"/>
      <c r="DK781" s="59"/>
      <c r="DL781" s="59"/>
      <c r="DM781" s="59"/>
      <c r="DN781" s="59"/>
      <c r="DO781" s="59"/>
      <c r="DP781" s="59"/>
      <c r="DQ781" s="59"/>
      <c r="DR781" s="59"/>
      <c r="DS781" s="59"/>
      <c r="DT781" s="59"/>
      <c r="DU781" s="59"/>
      <c r="DV781" s="59"/>
      <c r="DW781" s="59"/>
      <c r="DX781" s="59"/>
      <c r="DY781" s="59"/>
      <c r="DZ781" s="59"/>
      <c r="EA781" s="59"/>
      <c r="EB781" s="59"/>
      <c r="EC781" s="59"/>
      <c r="ED781" s="59"/>
      <c r="EE781" s="59"/>
      <c r="EF781" s="59"/>
      <c r="EG781" s="59"/>
      <c r="EH781" s="59"/>
      <c r="EI781" s="59"/>
      <c r="EJ781" s="59"/>
      <c r="EK781" s="59"/>
      <c r="EL781" s="59"/>
      <c r="EM781" s="59"/>
      <c r="EN781" s="59"/>
      <c r="EO781" s="59"/>
      <c r="EP781" s="59"/>
      <c r="EQ781" s="59"/>
      <c r="ER781" s="59"/>
      <c r="ES781" s="59"/>
      <c r="ET781" s="59"/>
      <c r="EU781" s="59"/>
      <c r="EV781" s="59"/>
      <c r="EW781" s="59"/>
      <c r="EX781" s="59"/>
      <c r="EY781" s="59"/>
      <c r="EZ781" s="59"/>
      <c r="FA781" s="59"/>
      <c r="FB781" s="59"/>
      <c r="FC781" s="59"/>
      <c r="FD781" s="59"/>
      <c r="FE781" s="59"/>
      <c r="FF781" s="59"/>
      <c r="FG781" s="59"/>
      <c r="FH781" s="59"/>
      <c r="FI781" s="59"/>
      <c r="FJ781" s="59"/>
      <c r="FK781" s="59"/>
      <c r="FL781" s="59"/>
      <c r="FM781" s="59"/>
      <c r="FN781" s="59"/>
      <c r="FO781" s="59"/>
      <c r="FP781" s="59"/>
      <c r="FQ781" s="59"/>
      <c r="FR781" s="59"/>
      <c r="FS781" s="59"/>
      <c r="FT781" s="59"/>
      <c r="FU781" s="59"/>
      <c r="FV781" s="59"/>
      <c r="FW781" s="59"/>
      <c r="FX781" s="59"/>
      <c r="FY781" s="59"/>
      <c r="FZ781" s="59"/>
      <c r="GA781" s="59"/>
      <c r="GB781" s="59"/>
      <c r="GC781" s="59"/>
      <c r="GD781" s="59"/>
      <c r="GE781" s="59"/>
      <c r="GF781" s="59"/>
      <c r="GG781" s="59"/>
      <c r="GH781" s="59"/>
      <c r="GI781" s="59"/>
      <c r="GJ781" s="59"/>
      <c r="GK781" s="59"/>
      <c r="GL781" s="59"/>
      <c r="GM781" s="59"/>
      <c r="GN781" s="59"/>
      <c r="GO781" s="59"/>
      <c r="GP781" s="59"/>
      <c r="GQ781" s="59"/>
      <c r="GR781" s="59"/>
      <c r="GS781" s="59"/>
      <c r="GT781" s="59"/>
      <c r="GU781" s="59"/>
      <c r="GV781" s="59"/>
      <c r="GW781" s="59"/>
      <c r="GX781" s="59"/>
      <c r="GY781" s="59"/>
      <c r="GZ781" s="59"/>
      <c r="HA781" s="59"/>
      <c r="HB781" s="59"/>
      <c r="HC781" s="59"/>
      <c r="HD781" s="59"/>
      <c r="HE781" s="59"/>
      <c r="HF781" s="59"/>
      <c r="HG781" s="59"/>
      <c r="HH781" s="59"/>
      <c r="HI781" s="59"/>
      <c r="HJ781" s="59"/>
      <c r="HK781" s="59"/>
      <c r="HL781" s="59"/>
      <c r="HM781" s="59"/>
      <c r="HN781" s="59"/>
      <c r="HO781" s="59"/>
      <c r="HP781" s="59"/>
      <c r="HQ781" s="59"/>
      <c r="HR781" s="59"/>
      <c r="HS781" s="59"/>
      <c r="HT781" s="59"/>
      <c r="HU781" s="59"/>
      <c r="HV781" s="59"/>
      <c r="HW781" s="59"/>
      <c r="HX781" s="59"/>
      <c r="HY781" s="59"/>
      <c r="HZ781" s="59"/>
    </row>
    <row r="782" spans="1:234" ht="10.5" customHeight="1">
      <c r="A782" s="467"/>
      <c r="B782" s="468"/>
      <c r="C782" s="294"/>
      <c r="D782" s="283"/>
      <c r="E782" s="87"/>
      <c r="F782" s="87"/>
      <c r="G782" s="87"/>
      <c r="H782" s="87"/>
      <c r="I782" s="87"/>
      <c r="J782" s="88"/>
      <c r="K782" s="89"/>
      <c r="L782" s="90"/>
      <c r="M782" s="91"/>
      <c r="N782" s="92"/>
      <c r="O782" s="212"/>
      <c r="P782" s="222"/>
      <c r="Q782" s="319"/>
      <c r="R782" s="93"/>
      <c r="S782" s="93"/>
      <c r="T782" s="94"/>
      <c r="U782" s="94"/>
      <c r="V782" s="90"/>
      <c r="W782" s="89"/>
      <c r="X782" s="92"/>
      <c r="Y782" s="182"/>
      <c r="Z782" s="184"/>
      <c r="AA782" s="306"/>
      <c r="AB782" s="442"/>
      <c r="AC782" s="349"/>
      <c r="AD782" s="349"/>
      <c r="AE782" s="349"/>
      <c r="AF782" s="349"/>
      <c r="AG782" s="349"/>
      <c r="AH782" s="349"/>
      <c r="AI782" s="306"/>
      <c r="AJ782" s="90">
        <v>2</v>
      </c>
      <c r="AK782" s="183"/>
      <c r="AL782" s="184"/>
      <c r="AM782" s="349"/>
      <c r="AN782" s="349"/>
      <c r="AO782" s="306"/>
      <c r="AP782" s="350">
        <v>9</v>
      </c>
      <c r="AQ782" s="490"/>
      <c r="AR782" s="95"/>
      <c r="AS782" s="95"/>
      <c r="AT782" s="95"/>
      <c r="AU782" s="95"/>
      <c r="AV782" s="95"/>
      <c r="AW782" s="95"/>
      <c r="AX782" s="95"/>
      <c r="AY782" s="95"/>
      <c r="AZ782" s="95"/>
      <c r="BA782" s="95"/>
      <c r="BB782" s="95"/>
      <c r="BC782" s="95"/>
      <c r="BD782" s="95"/>
      <c r="BE782" s="95"/>
      <c r="BF782" s="95"/>
      <c r="BG782" s="95"/>
      <c r="BH782" s="95"/>
      <c r="BI782" s="95"/>
      <c r="BJ782" s="95"/>
      <c r="BK782" s="95"/>
      <c r="BL782" s="95"/>
      <c r="BM782" s="95"/>
      <c r="BN782" s="95"/>
      <c r="BO782" s="95"/>
      <c r="BP782" s="95"/>
      <c r="BQ782" s="95"/>
      <c r="BR782" s="95"/>
      <c r="BS782" s="95"/>
      <c r="BT782" s="95"/>
      <c r="BU782" s="95"/>
      <c r="BV782" s="95"/>
      <c r="BW782" s="95"/>
      <c r="BX782" s="95"/>
      <c r="BY782" s="95"/>
      <c r="BZ782" s="95"/>
      <c r="CA782" s="95"/>
      <c r="CB782" s="95"/>
      <c r="CC782" s="95"/>
      <c r="CD782" s="95"/>
      <c r="CE782" s="95"/>
      <c r="CF782" s="95"/>
      <c r="CG782" s="95"/>
      <c r="CH782" s="95"/>
      <c r="CI782" s="95"/>
      <c r="CJ782" s="95"/>
      <c r="CK782" s="95"/>
      <c r="CL782" s="95"/>
      <c r="CM782" s="95"/>
      <c r="CN782" s="95"/>
      <c r="CO782" s="95"/>
      <c r="CP782" s="95"/>
      <c r="CQ782" s="95"/>
      <c r="CR782" s="95"/>
      <c r="CS782" s="95"/>
      <c r="CT782" s="95"/>
      <c r="CU782" s="95"/>
      <c r="CV782" s="95"/>
      <c r="CW782" s="95"/>
      <c r="CX782" s="95"/>
      <c r="CY782" s="95"/>
      <c r="CZ782" s="95"/>
      <c r="DA782" s="95"/>
      <c r="DB782" s="95"/>
      <c r="DC782" s="95"/>
      <c r="DD782" s="95"/>
      <c r="DE782" s="95"/>
      <c r="DF782" s="95"/>
      <c r="DG782" s="95"/>
      <c r="DH782" s="95"/>
      <c r="DI782" s="95"/>
      <c r="DJ782" s="95"/>
      <c r="DK782" s="95"/>
      <c r="DL782" s="95"/>
      <c r="DM782" s="95"/>
      <c r="DN782" s="95"/>
      <c r="DO782" s="95"/>
      <c r="DP782" s="95"/>
      <c r="DQ782" s="95"/>
      <c r="DR782" s="95"/>
      <c r="DS782" s="95"/>
      <c r="DT782" s="95"/>
      <c r="DU782" s="95"/>
      <c r="DV782" s="95"/>
      <c r="DW782" s="95"/>
      <c r="DX782" s="95"/>
      <c r="DY782" s="95"/>
      <c r="DZ782" s="95"/>
      <c r="EA782" s="95"/>
      <c r="EB782" s="95"/>
      <c r="EC782" s="95"/>
      <c r="ED782" s="95"/>
      <c r="EE782" s="95"/>
      <c r="EF782" s="95"/>
      <c r="EG782" s="95"/>
      <c r="EH782" s="95"/>
      <c r="EI782" s="95"/>
      <c r="EJ782" s="95"/>
      <c r="EK782" s="95"/>
      <c r="EL782" s="95"/>
      <c r="EM782" s="95"/>
      <c r="EN782" s="95"/>
      <c r="EO782" s="95"/>
      <c r="EP782" s="95"/>
      <c r="EQ782" s="95"/>
      <c r="ER782" s="95"/>
      <c r="ES782" s="95"/>
      <c r="ET782" s="95"/>
      <c r="EU782" s="95"/>
      <c r="EV782" s="95"/>
      <c r="EW782" s="95"/>
      <c r="EX782" s="95"/>
      <c r="EY782" s="95"/>
      <c r="EZ782" s="95"/>
      <c r="FA782" s="95"/>
      <c r="FB782" s="95"/>
      <c r="FC782" s="95"/>
      <c r="FD782" s="95"/>
      <c r="FE782" s="95"/>
      <c r="FF782" s="95"/>
      <c r="FG782" s="95"/>
      <c r="FH782" s="95"/>
      <c r="FI782" s="95"/>
      <c r="FJ782" s="95"/>
      <c r="FK782" s="95"/>
      <c r="FL782" s="95"/>
      <c r="FM782" s="95"/>
      <c r="FN782" s="95"/>
      <c r="FO782" s="95"/>
      <c r="FP782" s="95"/>
      <c r="FQ782" s="95"/>
      <c r="FR782" s="95"/>
      <c r="FS782" s="95"/>
      <c r="FT782" s="95"/>
      <c r="FU782" s="95"/>
      <c r="FV782" s="95"/>
      <c r="FW782" s="95"/>
      <c r="FX782" s="95"/>
      <c r="FY782" s="95"/>
      <c r="FZ782" s="95"/>
      <c r="GA782" s="95"/>
      <c r="GB782" s="95"/>
      <c r="GC782" s="95"/>
      <c r="GD782" s="95"/>
      <c r="GE782" s="95"/>
      <c r="GF782" s="95"/>
      <c r="GG782" s="95"/>
      <c r="GH782" s="95"/>
      <c r="GI782" s="95"/>
      <c r="GJ782" s="95"/>
      <c r="GK782" s="95"/>
      <c r="GL782" s="95"/>
      <c r="GM782" s="95"/>
      <c r="GN782" s="95"/>
      <c r="GO782" s="95"/>
      <c r="GP782" s="95"/>
      <c r="GQ782" s="95"/>
      <c r="GR782" s="95"/>
      <c r="GS782" s="95"/>
      <c r="GT782" s="95"/>
      <c r="GU782" s="95"/>
      <c r="GV782" s="95"/>
      <c r="GW782" s="95"/>
      <c r="GX782" s="95"/>
      <c r="GY782" s="95"/>
      <c r="GZ782" s="95"/>
      <c r="HA782" s="95"/>
      <c r="HB782" s="95"/>
      <c r="HC782" s="95"/>
      <c r="HD782" s="95"/>
      <c r="HE782" s="95"/>
      <c r="HF782" s="95"/>
      <c r="HG782" s="95"/>
      <c r="HH782" s="95"/>
      <c r="HI782" s="95"/>
      <c r="HJ782" s="95"/>
      <c r="HK782" s="95"/>
      <c r="HL782" s="95"/>
      <c r="HM782" s="95"/>
      <c r="HN782" s="95"/>
      <c r="HO782" s="95"/>
      <c r="HP782" s="95"/>
      <c r="HQ782" s="95"/>
      <c r="HR782" s="95"/>
      <c r="HS782" s="95"/>
      <c r="HT782" s="95"/>
      <c r="HU782" s="95"/>
      <c r="HV782" s="95"/>
      <c r="HW782" s="95"/>
      <c r="HX782" s="95"/>
      <c r="HY782" s="95"/>
      <c r="HZ782" s="95"/>
    </row>
    <row r="783" spans="1:234" s="95" customFormat="1" ht="10.5" customHeight="1">
      <c r="A783" s="463" t="s">
        <v>64</v>
      </c>
      <c r="B783" s="465">
        <f>B781+1</f>
        <v>38998</v>
      </c>
      <c r="C783" s="293">
        <f>SUM(D783:J784)</f>
        <v>36</v>
      </c>
      <c r="D783" s="285"/>
      <c r="E783" s="96"/>
      <c r="F783" s="80"/>
      <c r="G783" s="80"/>
      <c r="H783" s="80"/>
      <c r="I783" s="80"/>
      <c r="J783" s="98"/>
      <c r="K783" s="28"/>
      <c r="L783" s="99"/>
      <c r="M783" s="82"/>
      <c r="N783" s="83"/>
      <c r="O783" s="213"/>
      <c r="P783" s="221"/>
      <c r="Q783" s="320">
        <f>SUM(R783:R784,T783:T784)+SUM(S783:S784)*1.5+SUM(U783:U784)/3+SUM(V783:V784)*0.6</f>
        <v>6</v>
      </c>
      <c r="R783" s="70"/>
      <c r="S783" s="70"/>
      <c r="T783" s="29"/>
      <c r="U783" s="29"/>
      <c r="V783" s="30"/>
      <c r="W783" s="28">
        <v>130</v>
      </c>
      <c r="X783" s="83"/>
      <c r="Y783" s="140"/>
      <c r="Z783" s="185"/>
      <c r="AA783" s="34"/>
      <c r="AB783" s="32"/>
      <c r="AC783" s="33"/>
      <c r="AD783" s="33"/>
      <c r="AE783" s="33"/>
      <c r="AF783" s="33"/>
      <c r="AG783" s="33"/>
      <c r="AH783" s="33"/>
      <c r="AI783" s="34"/>
      <c r="AJ783" s="30">
        <v>2</v>
      </c>
      <c r="AK783" s="180" t="s">
        <v>99</v>
      </c>
      <c r="AL783" s="185"/>
      <c r="AM783" s="33"/>
      <c r="AN783" s="351"/>
      <c r="AO783" s="34"/>
      <c r="AP783" s="352"/>
      <c r="AQ783" s="491" t="s">
        <v>341</v>
      </c>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c r="BO783" s="59"/>
      <c r="BP783" s="59"/>
      <c r="BQ783" s="59"/>
      <c r="BR783" s="59"/>
      <c r="BS783" s="59"/>
      <c r="BT783" s="59"/>
      <c r="BU783" s="59"/>
      <c r="BV783" s="59"/>
      <c r="BW783" s="59"/>
      <c r="BX783" s="59"/>
      <c r="BY783" s="59"/>
      <c r="BZ783" s="59"/>
      <c r="CA783" s="59"/>
      <c r="CB783" s="59"/>
      <c r="CC783" s="59"/>
      <c r="CD783" s="59"/>
      <c r="CE783" s="59"/>
      <c r="CF783" s="59"/>
      <c r="CG783" s="59"/>
      <c r="CH783" s="59"/>
      <c r="CI783" s="59"/>
      <c r="CJ783" s="59"/>
      <c r="CK783" s="59"/>
      <c r="CL783" s="59"/>
      <c r="CM783" s="59"/>
      <c r="CN783" s="59"/>
      <c r="CO783" s="59"/>
      <c r="CP783" s="59"/>
      <c r="CQ783" s="59"/>
      <c r="CR783" s="59"/>
      <c r="CS783" s="59"/>
      <c r="CT783" s="59"/>
      <c r="CU783" s="59"/>
      <c r="CV783" s="59"/>
      <c r="CW783" s="59"/>
      <c r="CX783" s="59"/>
      <c r="CY783" s="59"/>
      <c r="CZ783" s="59"/>
      <c r="DA783" s="59"/>
      <c r="DB783" s="59"/>
      <c r="DC783" s="59"/>
      <c r="DD783" s="59"/>
      <c r="DE783" s="59"/>
      <c r="DF783" s="59"/>
      <c r="DG783" s="59"/>
      <c r="DH783" s="59"/>
      <c r="DI783" s="59"/>
      <c r="DJ783" s="59"/>
      <c r="DK783" s="59"/>
      <c r="DL783" s="59"/>
      <c r="DM783" s="59"/>
      <c r="DN783" s="59"/>
      <c r="DO783" s="59"/>
      <c r="DP783" s="59"/>
      <c r="DQ783" s="59"/>
      <c r="DR783" s="59"/>
      <c r="DS783" s="59"/>
      <c r="DT783" s="59"/>
      <c r="DU783" s="59"/>
      <c r="DV783" s="59"/>
      <c r="DW783" s="59"/>
      <c r="DX783" s="59"/>
      <c r="DY783" s="59"/>
      <c r="DZ783" s="59"/>
      <c r="EA783" s="59"/>
      <c r="EB783" s="59"/>
      <c r="EC783" s="59"/>
      <c r="ED783" s="59"/>
      <c r="EE783" s="59"/>
      <c r="EF783" s="59"/>
      <c r="EG783" s="59"/>
      <c r="EH783" s="59"/>
      <c r="EI783" s="59"/>
      <c r="EJ783" s="59"/>
      <c r="EK783" s="59"/>
      <c r="EL783" s="59"/>
      <c r="EM783" s="59"/>
      <c r="EN783" s="59"/>
      <c r="EO783" s="59"/>
      <c r="EP783" s="59"/>
      <c r="EQ783" s="59"/>
      <c r="ER783" s="59"/>
      <c r="ES783" s="59"/>
      <c r="ET783" s="59"/>
      <c r="EU783" s="59"/>
      <c r="EV783" s="59"/>
      <c r="EW783" s="59"/>
      <c r="EX783" s="59"/>
      <c r="EY783" s="59"/>
      <c r="EZ783" s="59"/>
      <c r="FA783" s="59"/>
      <c r="FB783" s="59"/>
      <c r="FC783" s="59"/>
      <c r="FD783" s="59"/>
      <c r="FE783" s="59"/>
      <c r="FF783" s="59"/>
      <c r="FG783" s="59"/>
      <c r="FH783" s="59"/>
      <c r="FI783" s="59"/>
      <c r="FJ783" s="59"/>
      <c r="FK783" s="59"/>
      <c r="FL783" s="59"/>
      <c r="FM783" s="59"/>
      <c r="FN783" s="59"/>
      <c r="FO783" s="59"/>
      <c r="FP783" s="59"/>
      <c r="FQ783" s="59"/>
      <c r="FR783" s="59"/>
      <c r="FS783" s="59"/>
      <c r="FT783" s="59"/>
      <c r="FU783" s="59"/>
      <c r="FV783" s="59"/>
      <c r="FW783" s="59"/>
      <c r="FX783" s="59"/>
      <c r="FY783" s="59"/>
      <c r="FZ783" s="59"/>
      <c r="GA783" s="59"/>
      <c r="GB783" s="59"/>
      <c r="GC783" s="59"/>
      <c r="GD783" s="59"/>
      <c r="GE783" s="59"/>
      <c r="GF783" s="59"/>
      <c r="GG783" s="59"/>
      <c r="GH783" s="59"/>
      <c r="GI783" s="59"/>
      <c r="GJ783" s="59"/>
      <c r="GK783" s="59"/>
      <c r="GL783" s="59"/>
      <c r="GM783" s="59"/>
      <c r="GN783" s="59"/>
      <c r="GO783" s="59"/>
      <c r="GP783" s="59"/>
      <c r="GQ783" s="59"/>
      <c r="GR783" s="59"/>
      <c r="GS783" s="59"/>
      <c r="GT783" s="59"/>
      <c r="GU783" s="59"/>
      <c r="GV783" s="59"/>
      <c r="GW783" s="59"/>
      <c r="GX783" s="59"/>
      <c r="GY783" s="59"/>
      <c r="GZ783" s="59"/>
      <c r="HA783" s="59"/>
      <c r="HB783" s="59"/>
      <c r="HC783" s="59"/>
      <c r="HD783" s="59"/>
      <c r="HE783" s="59"/>
      <c r="HF783" s="59"/>
      <c r="HG783" s="59"/>
      <c r="HH783" s="59"/>
      <c r="HI783" s="59"/>
      <c r="HJ783" s="59"/>
      <c r="HK783" s="59"/>
      <c r="HL783" s="59"/>
      <c r="HM783" s="59"/>
      <c r="HN783" s="59"/>
      <c r="HO783" s="59"/>
      <c r="HP783" s="59"/>
      <c r="HQ783" s="59"/>
      <c r="HR783" s="59"/>
      <c r="HS783" s="59"/>
      <c r="HT783" s="59"/>
      <c r="HU783" s="59"/>
      <c r="HV783" s="59"/>
      <c r="HW783" s="59"/>
      <c r="HX783" s="59"/>
      <c r="HY783" s="59"/>
      <c r="HZ783" s="59"/>
    </row>
    <row r="784" spans="1:43" ht="10.5" customHeight="1" thickBot="1">
      <c r="A784" s="464"/>
      <c r="B784" s="466"/>
      <c r="C784" s="296"/>
      <c r="D784" s="285">
        <v>36</v>
      </c>
      <c r="E784" s="96"/>
      <c r="J784" s="98"/>
      <c r="K784" s="28" t="s">
        <v>124</v>
      </c>
      <c r="L784" s="99">
        <v>9</v>
      </c>
      <c r="M784" s="82" t="s">
        <v>97</v>
      </c>
      <c r="N784" s="83">
        <v>17</v>
      </c>
      <c r="O784" s="211" t="s">
        <v>645</v>
      </c>
      <c r="Q784" s="318"/>
      <c r="S784" s="70">
        <v>4</v>
      </c>
      <c r="AA784" s="34">
        <v>4</v>
      </c>
      <c r="AC784" s="33">
        <v>36</v>
      </c>
      <c r="AJ784" s="30">
        <v>9</v>
      </c>
      <c r="AQ784" s="492"/>
    </row>
    <row r="785" spans="1:234" ht="10.5" customHeight="1" thickBot="1">
      <c r="A785" s="471">
        <f>IF(A769=52,1,A769+1)</f>
        <v>40</v>
      </c>
      <c r="B785" s="472"/>
      <c r="C785" s="299">
        <f>(C786/60-ROUNDDOWN(C786/60,0))/100*60+ROUNDDOWN(C786/60,0)</f>
        <v>5.32</v>
      </c>
      <c r="D785" s="300">
        <f>(D786/60-ROUNDDOWN(D786/60,0))/100*60+ROUNDDOWN(D786/60,0)</f>
        <v>4.17</v>
      </c>
      <c r="E785" s="301">
        <f aca="true" t="shared" si="242" ref="E785:J785">(E786/60-ROUNDDOWN(E786/60,0))/100*60+ROUNDDOWN(E786/60,0)</f>
        <v>0.04</v>
      </c>
      <c r="F785" s="301">
        <f t="shared" si="242"/>
        <v>0.13</v>
      </c>
      <c r="G785" s="301">
        <f t="shared" si="242"/>
        <v>0.31000000000000005</v>
      </c>
      <c r="H785" s="301">
        <f t="shared" si="242"/>
        <v>0</v>
      </c>
      <c r="I785" s="301">
        <f t="shared" si="242"/>
        <v>0.27</v>
      </c>
      <c r="J785" s="301">
        <f t="shared" si="242"/>
        <v>0</v>
      </c>
      <c r="K785" s="226"/>
      <c r="L785" s="227">
        <f>2*COUNTA(L771:L784)-COUNT(L771:L784)</f>
        <v>7</v>
      </c>
      <c r="M785" s="228"/>
      <c r="N785" s="229"/>
      <c r="O785" s="475"/>
      <c r="P785" s="476"/>
      <c r="Q785" s="321">
        <f aca="true" t="shared" si="243" ref="Q785:V785">SUM(Q771:Q784)</f>
        <v>60</v>
      </c>
      <c r="R785" s="230">
        <f t="shared" si="243"/>
        <v>0</v>
      </c>
      <c r="S785" s="230">
        <f t="shared" si="243"/>
        <v>8</v>
      </c>
      <c r="T785" s="230">
        <f t="shared" si="243"/>
        <v>48</v>
      </c>
      <c r="U785" s="230">
        <f t="shared" si="243"/>
        <v>0</v>
      </c>
      <c r="V785" s="230">
        <f t="shared" si="243"/>
        <v>0</v>
      </c>
      <c r="W785" s="226"/>
      <c r="X785" s="229"/>
      <c r="Y785" s="231"/>
      <c r="Z785" s="312">
        <f>COUNT(Z771:Z784)</f>
        <v>0</v>
      </c>
      <c r="AA785" s="313">
        <f>COUNT(AA771:AA784)</f>
        <v>2</v>
      </c>
      <c r="AB785" s="300">
        <f aca="true" t="shared" si="244" ref="AB785:AI785">(AB786/60-ROUNDDOWN(AB786/60,0))/100*60+ROUNDDOWN(AB786/60,0)</f>
        <v>4.03</v>
      </c>
      <c r="AC785" s="300">
        <f t="shared" si="244"/>
        <v>1.02</v>
      </c>
      <c r="AD785" s="300">
        <f t="shared" si="244"/>
        <v>0</v>
      </c>
      <c r="AE785" s="300">
        <f t="shared" si="244"/>
        <v>0</v>
      </c>
      <c r="AF785" s="300">
        <f t="shared" si="244"/>
        <v>0</v>
      </c>
      <c r="AG785" s="300">
        <f t="shared" si="244"/>
        <v>0</v>
      </c>
      <c r="AH785" s="300">
        <f t="shared" si="244"/>
        <v>0.27</v>
      </c>
      <c r="AI785" s="448">
        <f t="shared" si="244"/>
        <v>0</v>
      </c>
      <c r="AJ785" s="317">
        <f>IF(COUNT(AJ771:AJ784)=0,0,SUM(AJ771:AJ784)/COUNTA(AK773:AK784,AK787:AK788))</f>
        <v>6.571428571428571</v>
      </c>
      <c r="AK785" s="231">
        <f>IF(COUNT(AK771:AK784)=0,"",AVERAGE(AK771:AK784))</f>
      </c>
      <c r="AL785" s="231">
        <f>IF(COUNT(AL771:AL784)=0,"",AVERAGE(AL771:AL784))</f>
      </c>
      <c r="AM785" s="231">
        <f>IF(COUNT(AM771:AM784)=0,"",AVERAGE(AM771:AM784))</f>
      </c>
      <c r="AN785" s="231">
        <f>IF(COUNT(AN771:AN784)=0,"",AVERAGE(AN771:AN784))</f>
      </c>
      <c r="AO785" s="231">
        <f>IF(COUNT(AO771:AO784)=0,"",AVERAGE(AO771:AO784))</f>
      </c>
      <c r="AP785" s="342">
        <f>SUM(AP771:AP784)</f>
        <v>11</v>
      </c>
      <c r="AQ785" s="367"/>
      <c r="AR785" s="232"/>
      <c r="AS785" s="232"/>
      <c r="AT785" s="232"/>
      <c r="AU785" s="232"/>
      <c r="AV785" s="232"/>
      <c r="AW785" s="232"/>
      <c r="AX785" s="232"/>
      <c r="AY785" s="232"/>
      <c r="AZ785" s="232"/>
      <c r="BA785" s="232"/>
      <c r="BB785" s="232"/>
      <c r="BC785" s="232"/>
      <c r="BD785" s="232"/>
      <c r="BE785" s="232"/>
      <c r="BF785" s="232"/>
      <c r="BG785" s="232"/>
      <c r="BH785" s="232"/>
      <c r="BI785" s="232"/>
      <c r="BJ785" s="232"/>
      <c r="BK785" s="232"/>
      <c r="BL785" s="232"/>
      <c r="BM785" s="232"/>
      <c r="BN785" s="232"/>
      <c r="BO785" s="232"/>
      <c r="BP785" s="232"/>
      <c r="BQ785" s="232"/>
      <c r="BR785" s="232"/>
      <c r="BS785" s="232"/>
      <c r="BT785" s="232"/>
      <c r="BU785" s="232"/>
      <c r="BV785" s="232"/>
      <c r="BW785" s="232"/>
      <c r="BX785" s="232"/>
      <c r="BY785" s="232"/>
      <c r="BZ785" s="232"/>
      <c r="CA785" s="232"/>
      <c r="CB785" s="232"/>
      <c r="CC785" s="232"/>
      <c r="CD785" s="232"/>
      <c r="CE785" s="232"/>
      <c r="CF785" s="232"/>
      <c r="CG785" s="232"/>
      <c r="CH785" s="232"/>
      <c r="CI785" s="232"/>
      <c r="CJ785" s="232"/>
      <c r="CK785" s="232"/>
      <c r="CL785" s="232"/>
      <c r="CM785" s="232"/>
      <c r="CN785" s="232"/>
      <c r="CO785" s="232"/>
      <c r="CP785" s="232"/>
      <c r="CQ785" s="232"/>
      <c r="CR785" s="232"/>
      <c r="CS785" s="232"/>
      <c r="CT785" s="232"/>
      <c r="CU785" s="232"/>
      <c r="CV785" s="232"/>
      <c r="CW785" s="232"/>
      <c r="CX785" s="232"/>
      <c r="CY785" s="232"/>
      <c r="CZ785" s="232"/>
      <c r="DA785" s="232"/>
      <c r="DB785" s="232"/>
      <c r="DC785" s="232"/>
      <c r="DD785" s="232"/>
      <c r="DE785" s="232"/>
      <c r="DF785" s="232"/>
      <c r="DG785" s="232"/>
      <c r="DH785" s="232"/>
      <c r="DI785" s="232"/>
      <c r="DJ785" s="232"/>
      <c r="DK785" s="232"/>
      <c r="DL785" s="232"/>
      <c r="DM785" s="232"/>
      <c r="DN785" s="232"/>
      <c r="DO785" s="232"/>
      <c r="DP785" s="232"/>
      <c r="DQ785" s="232"/>
      <c r="DR785" s="232"/>
      <c r="DS785" s="232"/>
      <c r="DT785" s="232"/>
      <c r="DU785" s="232"/>
      <c r="DV785" s="232"/>
      <c r="DW785" s="232"/>
      <c r="DX785" s="232"/>
      <c r="DY785" s="232"/>
      <c r="DZ785" s="232"/>
      <c r="EA785" s="232"/>
      <c r="EB785" s="232"/>
      <c r="EC785" s="232"/>
      <c r="ED785" s="232"/>
      <c r="EE785" s="232"/>
      <c r="EF785" s="232"/>
      <c r="EG785" s="232"/>
      <c r="EH785" s="232"/>
      <c r="EI785" s="232"/>
      <c r="EJ785" s="232"/>
      <c r="EK785" s="232"/>
      <c r="EL785" s="232"/>
      <c r="EM785" s="232"/>
      <c r="EN785" s="232"/>
      <c r="EO785" s="232"/>
      <c r="EP785" s="232"/>
      <c r="EQ785" s="232"/>
      <c r="ER785" s="232"/>
      <c r="ES785" s="232"/>
      <c r="ET785" s="232"/>
      <c r="EU785" s="232"/>
      <c r="EV785" s="232"/>
      <c r="EW785" s="232"/>
      <c r="EX785" s="232"/>
      <c r="EY785" s="232"/>
      <c r="EZ785" s="232"/>
      <c r="FA785" s="232"/>
      <c r="FB785" s="232"/>
      <c r="FC785" s="232"/>
      <c r="FD785" s="232"/>
      <c r="FE785" s="232"/>
      <c r="FF785" s="232"/>
      <c r="FG785" s="232"/>
      <c r="FH785" s="232"/>
      <c r="FI785" s="232"/>
      <c r="FJ785" s="232"/>
      <c r="FK785" s="232"/>
      <c r="FL785" s="232"/>
      <c r="FM785" s="232"/>
      <c r="FN785" s="232"/>
      <c r="FO785" s="232"/>
      <c r="FP785" s="232"/>
      <c r="FQ785" s="232"/>
      <c r="FR785" s="232"/>
      <c r="FS785" s="232"/>
      <c r="FT785" s="232"/>
      <c r="FU785" s="232"/>
      <c r="FV785" s="232"/>
      <c r="FW785" s="232"/>
      <c r="FX785" s="232"/>
      <c r="FY785" s="232"/>
      <c r="FZ785" s="232"/>
      <c r="GA785" s="232"/>
      <c r="GB785" s="232"/>
      <c r="GC785" s="232"/>
      <c r="GD785" s="232"/>
      <c r="GE785" s="232"/>
      <c r="GF785" s="232"/>
      <c r="GG785" s="232"/>
      <c r="GH785" s="232"/>
      <c r="GI785" s="232"/>
      <c r="GJ785" s="232"/>
      <c r="GK785" s="232"/>
      <c r="GL785" s="232"/>
      <c r="GM785" s="232"/>
      <c r="GN785" s="232"/>
      <c r="GO785" s="232"/>
      <c r="GP785" s="232"/>
      <c r="GQ785" s="232"/>
      <c r="GR785" s="232"/>
      <c r="GS785" s="232"/>
      <c r="GT785" s="232"/>
      <c r="GU785" s="232"/>
      <c r="GV785" s="232"/>
      <c r="GW785" s="232"/>
      <c r="GX785" s="232"/>
      <c r="GY785" s="232"/>
      <c r="GZ785" s="232"/>
      <c r="HA785" s="232"/>
      <c r="HB785" s="232"/>
      <c r="HC785" s="232"/>
      <c r="HD785" s="232"/>
      <c r="HE785" s="232"/>
      <c r="HF785" s="232"/>
      <c r="HG785" s="232"/>
      <c r="HH785" s="232"/>
      <c r="HI785" s="232"/>
      <c r="HJ785" s="232"/>
      <c r="HK785" s="232"/>
      <c r="HL785" s="232"/>
      <c r="HM785" s="232"/>
      <c r="HN785" s="232"/>
      <c r="HO785" s="232"/>
      <c r="HP785" s="232"/>
      <c r="HQ785" s="232"/>
      <c r="HR785" s="232"/>
      <c r="HS785" s="232"/>
      <c r="HT785" s="232"/>
      <c r="HU785" s="232"/>
      <c r="HV785" s="232"/>
      <c r="HW785" s="232"/>
      <c r="HX785" s="232"/>
      <c r="HY785" s="232"/>
      <c r="HZ785" s="232"/>
    </row>
    <row r="786" spans="1:234" s="232" customFormat="1" ht="10.5" customHeight="1" thickBot="1">
      <c r="A786" s="473"/>
      <c r="B786" s="474"/>
      <c r="C786" s="297">
        <f>SUM(C771:C784)</f>
        <v>332</v>
      </c>
      <c r="D786" s="288">
        <f>SUM(D771:D784)</f>
        <v>257</v>
      </c>
      <c r="E786" s="233">
        <f aca="true" t="shared" si="245" ref="E786:J786">SUM(E771:E784)</f>
        <v>4</v>
      </c>
      <c r="F786" s="233">
        <f t="shared" si="245"/>
        <v>13</v>
      </c>
      <c r="G786" s="233">
        <f t="shared" si="245"/>
        <v>31</v>
      </c>
      <c r="H786" s="233">
        <f t="shared" si="245"/>
        <v>0</v>
      </c>
      <c r="I786" s="233">
        <f t="shared" si="245"/>
        <v>27</v>
      </c>
      <c r="J786" s="233">
        <f t="shared" si="245"/>
        <v>0</v>
      </c>
      <c r="K786" s="234"/>
      <c r="L786" s="235"/>
      <c r="M786" s="236"/>
      <c r="N786" s="237"/>
      <c r="O786" s="477"/>
      <c r="P786" s="478"/>
      <c r="Q786" s="238">
        <f>IF(C786=0,"",Q785/C786*60)</f>
        <v>10.843373493975903</v>
      </c>
      <c r="R786" s="239"/>
      <c r="S786" s="239"/>
      <c r="T786" s="240"/>
      <c r="U786" s="240"/>
      <c r="V786" s="235"/>
      <c r="W786" s="234"/>
      <c r="X786" s="237"/>
      <c r="Y786" s="241"/>
      <c r="Z786" s="314">
        <f>SUM(Z771:Z784)</f>
        <v>0</v>
      </c>
      <c r="AA786" s="315">
        <f>SUM(AA771:AA784)</f>
        <v>8.7</v>
      </c>
      <c r="AB786" s="288">
        <f>SUM(AB771:AB784)</f>
        <v>243</v>
      </c>
      <c r="AC786" s="288">
        <f aca="true" t="shared" si="246" ref="AC786:AI786">SUM(AC771:AC784)</f>
        <v>62</v>
      </c>
      <c r="AD786" s="288">
        <f t="shared" si="246"/>
        <v>0</v>
      </c>
      <c r="AE786" s="288">
        <f t="shared" si="246"/>
        <v>0</v>
      </c>
      <c r="AF786" s="288">
        <f t="shared" si="246"/>
        <v>0</v>
      </c>
      <c r="AG786" s="288">
        <f t="shared" si="246"/>
        <v>0</v>
      </c>
      <c r="AH786" s="288">
        <f t="shared" si="246"/>
        <v>27</v>
      </c>
      <c r="AI786" s="449">
        <f t="shared" si="246"/>
        <v>0</v>
      </c>
      <c r="AJ786" s="235"/>
      <c r="AK786" s="241"/>
      <c r="AL786" s="314"/>
      <c r="AM786" s="343"/>
      <c r="AN786" s="343"/>
      <c r="AO786" s="315"/>
      <c r="AP786" s="344"/>
      <c r="AQ786" s="368"/>
      <c r="AR786" s="242"/>
      <c r="AS786" s="242"/>
      <c r="AT786" s="242"/>
      <c r="AU786" s="242"/>
      <c r="AV786" s="242"/>
      <c r="AW786" s="242"/>
      <c r="AX786" s="242"/>
      <c r="AY786" s="242"/>
      <c r="AZ786" s="242"/>
      <c r="BA786" s="242"/>
      <c r="BB786" s="242"/>
      <c r="BC786" s="242"/>
      <c r="BD786" s="242"/>
      <c r="BE786" s="242"/>
      <c r="BF786" s="242"/>
      <c r="BG786" s="242"/>
      <c r="BH786" s="242"/>
      <c r="BI786" s="242"/>
      <c r="BJ786" s="242"/>
      <c r="BK786" s="242"/>
      <c r="BL786" s="242"/>
      <c r="BM786" s="242"/>
      <c r="BN786" s="242"/>
      <c r="BO786" s="242"/>
      <c r="BP786" s="242"/>
      <c r="BQ786" s="242"/>
      <c r="BR786" s="242"/>
      <c r="BS786" s="242"/>
      <c r="BT786" s="242"/>
      <c r="BU786" s="242"/>
      <c r="BV786" s="242"/>
      <c r="BW786" s="242"/>
      <c r="BX786" s="242"/>
      <c r="BY786" s="242"/>
      <c r="BZ786" s="242"/>
      <c r="CA786" s="242"/>
      <c r="CB786" s="242"/>
      <c r="CC786" s="242"/>
      <c r="CD786" s="242"/>
      <c r="CE786" s="242"/>
      <c r="CF786" s="242"/>
      <c r="CG786" s="242"/>
      <c r="CH786" s="242"/>
      <c r="CI786" s="242"/>
      <c r="CJ786" s="242"/>
      <c r="CK786" s="242"/>
      <c r="CL786" s="242"/>
      <c r="CM786" s="242"/>
      <c r="CN786" s="242"/>
      <c r="CO786" s="242"/>
      <c r="CP786" s="242"/>
      <c r="CQ786" s="242"/>
      <c r="CR786" s="242"/>
      <c r="CS786" s="242"/>
      <c r="CT786" s="242"/>
      <c r="CU786" s="242"/>
      <c r="CV786" s="242"/>
      <c r="CW786" s="242"/>
      <c r="CX786" s="242"/>
      <c r="CY786" s="242"/>
      <c r="CZ786" s="242"/>
      <c r="DA786" s="242"/>
      <c r="DB786" s="242"/>
      <c r="DC786" s="242"/>
      <c r="DD786" s="242"/>
      <c r="DE786" s="242"/>
      <c r="DF786" s="242"/>
      <c r="DG786" s="242"/>
      <c r="DH786" s="242"/>
      <c r="DI786" s="242"/>
      <c r="DJ786" s="242"/>
      <c r="DK786" s="242"/>
      <c r="DL786" s="242"/>
      <c r="DM786" s="242"/>
      <c r="DN786" s="242"/>
      <c r="DO786" s="242"/>
      <c r="DP786" s="242"/>
      <c r="DQ786" s="242"/>
      <c r="DR786" s="242"/>
      <c r="DS786" s="242"/>
      <c r="DT786" s="242"/>
      <c r="DU786" s="242"/>
      <c r="DV786" s="242"/>
      <c r="DW786" s="242"/>
      <c r="DX786" s="242"/>
      <c r="DY786" s="242"/>
      <c r="DZ786" s="242"/>
      <c r="EA786" s="242"/>
      <c r="EB786" s="242"/>
      <c r="EC786" s="242"/>
      <c r="ED786" s="242"/>
      <c r="EE786" s="242"/>
      <c r="EF786" s="242"/>
      <c r="EG786" s="242"/>
      <c r="EH786" s="242"/>
      <c r="EI786" s="242"/>
      <c r="EJ786" s="242"/>
      <c r="EK786" s="242"/>
      <c r="EL786" s="242"/>
      <c r="EM786" s="242"/>
      <c r="EN786" s="242"/>
      <c r="EO786" s="242"/>
      <c r="EP786" s="242"/>
      <c r="EQ786" s="242"/>
      <c r="ER786" s="242"/>
      <c r="ES786" s="242"/>
      <c r="ET786" s="242"/>
      <c r="EU786" s="242"/>
      <c r="EV786" s="242"/>
      <c r="EW786" s="242"/>
      <c r="EX786" s="242"/>
      <c r="EY786" s="242"/>
      <c r="EZ786" s="242"/>
      <c r="FA786" s="242"/>
      <c r="FB786" s="242"/>
      <c r="FC786" s="242"/>
      <c r="FD786" s="242"/>
      <c r="FE786" s="242"/>
      <c r="FF786" s="242"/>
      <c r="FG786" s="242"/>
      <c r="FH786" s="242"/>
      <c r="FI786" s="242"/>
      <c r="FJ786" s="242"/>
      <c r="FK786" s="242"/>
      <c r="FL786" s="242"/>
      <c r="FM786" s="242"/>
      <c r="FN786" s="242"/>
      <c r="FO786" s="242"/>
      <c r="FP786" s="242"/>
      <c r="FQ786" s="242"/>
      <c r="FR786" s="242"/>
      <c r="FS786" s="242"/>
      <c r="FT786" s="242"/>
      <c r="FU786" s="242"/>
      <c r="FV786" s="242"/>
      <c r="FW786" s="242"/>
      <c r="FX786" s="242"/>
      <c r="FY786" s="242"/>
      <c r="FZ786" s="242"/>
      <c r="GA786" s="242"/>
      <c r="GB786" s="242"/>
      <c r="GC786" s="242"/>
      <c r="GD786" s="242"/>
      <c r="GE786" s="242"/>
      <c r="GF786" s="242"/>
      <c r="GG786" s="242"/>
      <c r="GH786" s="242"/>
      <c r="GI786" s="242"/>
      <c r="GJ786" s="242"/>
      <c r="GK786" s="242"/>
      <c r="GL786" s="242"/>
      <c r="GM786" s="242"/>
      <c r="GN786" s="242"/>
      <c r="GO786" s="242"/>
      <c r="GP786" s="242"/>
      <c r="GQ786" s="242"/>
      <c r="GR786" s="242"/>
      <c r="GS786" s="242"/>
      <c r="GT786" s="242"/>
      <c r="GU786" s="242"/>
      <c r="GV786" s="242"/>
      <c r="GW786" s="242"/>
      <c r="GX786" s="242"/>
      <c r="GY786" s="242"/>
      <c r="GZ786" s="242"/>
      <c r="HA786" s="242"/>
      <c r="HB786" s="242"/>
      <c r="HC786" s="242"/>
      <c r="HD786" s="242"/>
      <c r="HE786" s="242"/>
      <c r="HF786" s="242"/>
      <c r="HG786" s="242"/>
      <c r="HH786" s="242"/>
      <c r="HI786" s="242"/>
      <c r="HJ786" s="242"/>
      <c r="HK786" s="242"/>
      <c r="HL786" s="242"/>
      <c r="HM786" s="242"/>
      <c r="HN786" s="242"/>
      <c r="HO786" s="242"/>
      <c r="HP786" s="242"/>
      <c r="HQ786" s="242"/>
      <c r="HR786" s="242"/>
      <c r="HS786" s="242"/>
      <c r="HT786" s="242"/>
      <c r="HU786" s="242"/>
      <c r="HV786" s="242"/>
      <c r="HW786" s="242"/>
      <c r="HX786" s="242"/>
      <c r="HY786" s="242"/>
      <c r="HZ786" s="242"/>
    </row>
    <row r="787" spans="1:234" s="242" customFormat="1" ht="10.5" customHeight="1" thickBot="1">
      <c r="A787" s="469" t="s">
        <v>51</v>
      </c>
      <c r="B787" s="470">
        <f>B783+1</f>
        <v>38999</v>
      </c>
      <c r="C787" s="293">
        <f>SUM(D787:J788)</f>
        <v>115</v>
      </c>
      <c r="D787" s="284">
        <v>115</v>
      </c>
      <c r="E787" s="80"/>
      <c r="F787" s="80"/>
      <c r="G787" s="80"/>
      <c r="H787" s="80"/>
      <c r="I787" s="80"/>
      <c r="J787" s="81"/>
      <c r="K787" s="28" t="s">
        <v>488</v>
      </c>
      <c r="L787" s="30">
        <v>9</v>
      </c>
      <c r="M787" s="82" t="s">
        <v>100</v>
      </c>
      <c r="N787" s="83">
        <v>12</v>
      </c>
      <c r="O787" s="214" t="s">
        <v>29</v>
      </c>
      <c r="P787" s="223"/>
      <c r="Q787" s="318">
        <f>SUM(R787:R788,T787:T788)+SUM(S787:S788)*1.5+SUM(U787:U788)/3+SUM(V787:V788)*0.6</f>
        <v>23</v>
      </c>
      <c r="R787" s="70"/>
      <c r="S787" s="70"/>
      <c r="T787" s="29">
        <v>23</v>
      </c>
      <c r="U787" s="29"/>
      <c r="V787" s="30"/>
      <c r="W787" s="28">
        <v>128</v>
      </c>
      <c r="X787" s="83">
        <v>151</v>
      </c>
      <c r="Y787" s="140"/>
      <c r="Z787" s="185"/>
      <c r="AA787" s="34"/>
      <c r="AB787" s="32">
        <v>115</v>
      </c>
      <c r="AC787" s="33"/>
      <c r="AD787" s="33"/>
      <c r="AE787" s="33"/>
      <c r="AF787" s="33"/>
      <c r="AG787" s="33"/>
      <c r="AH787" s="33"/>
      <c r="AI787" s="34"/>
      <c r="AJ787" s="30"/>
      <c r="AK787" s="180" t="s">
        <v>99</v>
      </c>
      <c r="AL787" s="185"/>
      <c r="AM787" s="33"/>
      <c r="AN787" s="351"/>
      <c r="AO787" s="34"/>
      <c r="AP787" s="352"/>
      <c r="AQ787" s="489" t="s">
        <v>342</v>
      </c>
      <c r="AR787" s="59"/>
      <c r="AS787" s="59"/>
      <c r="AT787" s="59"/>
      <c r="AU787" s="59"/>
      <c r="AV787" s="59"/>
      <c r="AW787" s="59"/>
      <c r="AX787" s="59"/>
      <c r="AY787" s="59"/>
      <c r="AZ787" s="59"/>
      <c r="BA787" s="59"/>
      <c r="BB787" s="59"/>
      <c r="BC787" s="59"/>
      <c r="BD787" s="59"/>
      <c r="BE787" s="59"/>
      <c r="BF787" s="59"/>
      <c r="BG787" s="59"/>
      <c r="BH787" s="59"/>
      <c r="BI787" s="59"/>
      <c r="BJ787" s="59"/>
      <c r="BK787" s="59"/>
      <c r="BL787" s="59"/>
      <c r="BM787" s="59"/>
      <c r="BN787" s="59"/>
      <c r="BO787" s="59"/>
      <c r="BP787" s="59"/>
      <c r="BQ787" s="59"/>
      <c r="BR787" s="59"/>
      <c r="BS787" s="59"/>
      <c r="BT787" s="59"/>
      <c r="BU787" s="59"/>
      <c r="BV787" s="59"/>
      <c r="BW787" s="59"/>
      <c r="BX787" s="59"/>
      <c r="BY787" s="59"/>
      <c r="BZ787" s="59"/>
      <c r="CA787" s="59"/>
      <c r="CB787" s="59"/>
      <c r="CC787" s="59"/>
      <c r="CD787" s="59"/>
      <c r="CE787" s="59"/>
      <c r="CF787" s="59"/>
      <c r="CG787" s="59"/>
      <c r="CH787" s="59"/>
      <c r="CI787" s="59"/>
      <c r="CJ787" s="59"/>
      <c r="CK787" s="59"/>
      <c r="CL787" s="59"/>
      <c r="CM787" s="59"/>
      <c r="CN787" s="59"/>
      <c r="CO787" s="59"/>
      <c r="CP787" s="59"/>
      <c r="CQ787" s="59"/>
      <c r="CR787" s="59"/>
      <c r="CS787" s="59"/>
      <c r="CT787" s="59"/>
      <c r="CU787" s="59"/>
      <c r="CV787" s="59"/>
      <c r="CW787" s="59"/>
      <c r="CX787" s="59"/>
      <c r="CY787" s="59"/>
      <c r="CZ787" s="59"/>
      <c r="DA787" s="59"/>
      <c r="DB787" s="59"/>
      <c r="DC787" s="59"/>
      <c r="DD787" s="59"/>
      <c r="DE787" s="59"/>
      <c r="DF787" s="59"/>
      <c r="DG787" s="59"/>
      <c r="DH787" s="59"/>
      <c r="DI787" s="59"/>
      <c r="DJ787" s="59"/>
      <c r="DK787" s="59"/>
      <c r="DL787" s="59"/>
      <c r="DM787" s="59"/>
      <c r="DN787" s="59"/>
      <c r="DO787" s="59"/>
      <c r="DP787" s="59"/>
      <c r="DQ787" s="59"/>
      <c r="DR787" s="59"/>
      <c r="DS787" s="59"/>
      <c r="DT787" s="59"/>
      <c r="DU787" s="59"/>
      <c r="DV787" s="59"/>
      <c r="DW787" s="59"/>
      <c r="DX787" s="59"/>
      <c r="DY787" s="59"/>
      <c r="DZ787" s="59"/>
      <c r="EA787" s="59"/>
      <c r="EB787" s="59"/>
      <c r="EC787" s="59"/>
      <c r="ED787" s="59"/>
      <c r="EE787" s="59"/>
      <c r="EF787" s="59"/>
      <c r="EG787" s="59"/>
      <c r="EH787" s="59"/>
      <c r="EI787" s="59"/>
      <c r="EJ787" s="59"/>
      <c r="EK787" s="59"/>
      <c r="EL787" s="59"/>
      <c r="EM787" s="59"/>
      <c r="EN787" s="59"/>
      <c r="EO787" s="59"/>
      <c r="EP787" s="59"/>
      <c r="EQ787" s="59"/>
      <c r="ER787" s="59"/>
      <c r="ES787" s="59"/>
      <c r="ET787" s="59"/>
      <c r="EU787" s="59"/>
      <c r="EV787" s="59"/>
      <c r="EW787" s="59"/>
      <c r="EX787" s="59"/>
      <c r="EY787" s="59"/>
      <c r="EZ787" s="59"/>
      <c r="FA787" s="59"/>
      <c r="FB787" s="59"/>
      <c r="FC787" s="59"/>
      <c r="FD787" s="59"/>
      <c r="FE787" s="59"/>
      <c r="FF787" s="59"/>
      <c r="FG787" s="59"/>
      <c r="FH787" s="59"/>
      <c r="FI787" s="59"/>
      <c r="FJ787" s="59"/>
      <c r="FK787" s="59"/>
      <c r="FL787" s="59"/>
      <c r="FM787" s="59"/>
      <c r="FN787" s="59"/>
      <c r="FO787" s="59"/>
      <c r="FP787" s="59"/>
      <c r="FQ787" s="59"/>
      <c r="FR787" s="59"/>
      <c r="FS787" s="59"/>
      <c r="FT787" s="59"/>
      <c r="FU787" s="59"/>
      <c r="FV787" s="59"/>
      <c r="FW787" s="59"/>
      <c r="FX787" s="59"/>
      <c r="FY787" s="59"/>
      <c r="FZ787" s="59"/>
      <c r="GA787" s="59"/>
      <c r="GB787" s="59"/>
      <c r="GC787" s="59"/>
      <c r="GD787" s="59"/>
      <c r="GE787" s="59"/>
      <c r="GF787" s="59"/>
      <c r="GG787" s="59"/>
      <c r="GH787" s="59"/>
      <c r="GI787" s="59"/>
      <c r="GJ787" s="59"/>
      <c r="GK787" s="59"/>
      <c r="GL787" s="59"/>
      <c r="GM787" s="59"/>
      <c r="GN787" s="59"/>
      <c r="GO787" s="59"/>
      <c r="GP787" s="59"/>
      <c r="GQ787" s="59"/>
      <c r="GR787" s="59"/>
      <c r="GS787" s="59"/>
      <c r="GT787" s="59"/>
      <c r="GU787" s="59"/>
      <c r="GV787" s="59"/>
      <c r="GW787" s="59"/>
      <c r="GX787" s="59"/>
      <c r="GY787" s="59"/>
      <c r="GZ787" s="59"/>
      <c r="HA787" s="59"/>
      <c r="HB787" s="59"/>
      <c r="HC787" s="59"/>
      <c r="HD787" s="59"/>
      <c r="HE787" s="59"/>
      <c r="HF787" s="59"/>
      <c r="HG787" s="59"/>
      <c r="HH787" s="59"/>
      <c r="HI787" s="59"/>
      <c r="HJ787" s="59"/>
      <c r="HK787" s="59"/>
      <c r="HL787" s="59"/>
      <c r="HM787" s="59"/>
      <c r="HN787" s="59"/>
      <c r="HO787" s="59"/>
      <c r="HP787" s="59"/>
      <c r="HQ787" s="59"/>
      <c r="HR787" s="59"/>
      <c r="HS787" s="59"/>
      <c r="HT787" s="59"/>
      <c r="HU787" s="59"/>
      <c r="HV787" s="59"/>
      <c r="HW787" s="59"/>
      <c r="HX787" s="59"/>
      <c r="HY787" s="59"/>
      <c r="HZ787" s="59"/>
    </row>
    <row r="788" spans="1:234" ht="10.5" customHeight="1">
      <c r="A788" s="467"/>
      <c r="B788" s="468"/>
      <c r="C788" s="292"/>
      <c r="D788" s="283"/>
      <c r="E788" s="87"/>
      <c r="F788" s="87"/>
      <c r="G788" s="87"/>
      <c r="H788" s="87"/>
      <c r="I788" s="87"/>
      <c r="J788" s="88"/>
      <c r="K788" s="89"/>
      <c r="L788" s="90"/>
      <c r="M788" s="91"/>
      <c r="N788" s="92"/>
      <c r="O788" s="215"/>
      <c r="P788" s="224"/>
      <c r="Q788" s="319"/>
      <c r="R788" s="93"/>
      <c r="S788" s="93"/>
      <c r="T788" s="94"/>
      <c r="U788" s="94"/>
      <c r="V788" s="90"/>
      <c r="W788" s="89"/>
      <c r="X788" s="92"/>
      <c r="Y788" s="182"/>
      <c r="Z788" s="184"/>
      <c r="AA788" s="306"/>
      <c r="AB788" s="442"/>
      <c r="AC788" s="349"/>
      <c r="AD788" s="349"/>
      <c r="AE788" s="349"/>
      <c r="AF788" s="349"/>
      <c r="AG788" s="349"/>
      <c r="AH788" s="349"/>
      <c r="AI788" s="306"/>
      <c r="AJ788" s="90">
        <v>9</v>
      </c>
      <c r="AK788" s="182"/>
      <c r="AL788" s="184"/>
      <c r="AM788" s="349"/>
      <c r="AN788" s="349"/>
      <c r="AO788" s="306"/>
      <c r="AP788" s="350">
        <v>2</v>
      </c>
      <c r="AQ788" s="490"/>
      <c r="AR788" s="95"/>
      <c r="AS788" s="95"/>
      <c r="AT788" s="95"/>
      <c r="AU788" s="95"/>
      <c r="AV788" s="95"/>
      <c r="AW788" s="95"/>
      <c r="AX788" s="95"/>
      <c r="AY788" s="95"/>
      <c r="AZ788" s="95"/>
      <c r="BA788" s="95"/>
      <c r="BB788" s="95"/>
      <c r="BC788" s="95"/>
      <c r="BD788" s="95"/>
      <c r="BE788" s="95"/>
      <c r="BF788" s="95"/>
      <c r="BG788" s="95"/>
      <c r="BH788" s="95"/>
      <c r="BI788" s="95"/>
      <c r="BJ788" s="95"/>
      <c r="BK788" s="95"/>
      <c r="BL788" s="95"/>
      <c r="BM788" s="95"/>
      <c r="BN788" s="95"/>
      <c r="BO788" s="95"/>
      <c r="BP788" s="95"/>
      <c r="BQ788" s="95"/>
      <c r="BR788" s="95"/>
      <c r="BS788" s="95"/>
      <c r="BT788" s="95"/>
      <c r="BU788" s="95"/>
      <c r="BV788" s="95"/>
      <c r="BW788" s="95"/>
      <c r="BX788" s="95"/>
      <c r="BY788" s="95"/>
      <c r="BZ788" s="95"/>
      <c r="CA788" s="95"/>
      <c r="CB788" s="95"/>
      <c r="CC788" s="95"/>
      <c r="CD788" s="95"/>
      <c r="CE788" s="95"/>
      <c r="CF788" s="95"/>
      <c r="CG788" s="95"/>
      <c r="CH788" s="95"/>
      <c r="CI788" s="95"/>
      <c r="CJ788" s="95"/>
      <c r="CK788" s="95"/>
      <c r="CL788" s="95"/>
      <c r="CM788" s="95"/>
      <c r="CN788" s="95"/>
      <c r="CO788" s="95"/>
      <c r="CP788" s="95"/>
      <c r="CQ788" s="95"/>
      <c r="CR788" s="95"/>
      <c r="CS788" s="95"/>
      <c r="CT788" s="95"/>
      <c r="CU788" s="95"/>
      <c r="CV788" s="95"/>
      <c r="CW788" s="95"/>
      <c r="CX788" s="95"/>
      <c r="CY788" s="95"/>
      <c r="CZ788" s="95"/>
      <c r="DA788" s="95"/>
      <c r="DB788" s="95"/>
      <c r="DC788" s="95"/>
      <c r="DD788" s="95"/>
      <c r="DE788" s="95"/>
      <c r="DF788" s="95"/>
      <c r="DG788" s="95"/>
      <c r="DH788" s="95"/>
      <c r="DI788" s="95"/>
      <c r="DJ788" s="95"/>
      <c r="DK788" s="95"/>
      <c r="DL788" s="95"/>
      <c r="DM788" s="95"/>
      <c r="DN788" s="95"/>
      <c r="DO788" s="95"/>
      <c r="DP788" s="95"/>
      <c r="DQ788" s="95"/>
      <c r="DR788" s="95"/>
      <c r="DS788" s="95"/>
      <c r="DT788" s="95"/>
      <c r="DU788" s="95"/>
      <c r="DV788" s="95"/>
      <c r="DW788" s="95"/>
      <c r="DX788" s="95"/>
      <c r="DY788" s="95"/>
      <c r="DZ788" s="95"/>
      <c r="EA788" s="95"/>
      <c r="EB788" s="95"/>
      <c r="EC788" s="95"/>
      <c r="ED788" s="95"/>
      <c r="EE788" s="95"/>
      <c r="EF788" s="95"/>
      <c r="EG788" s="95"/>
      <c r="EH788" s="95"/>
      <c r="EI788" s="95"/>
      <c r="EJ788" s="95"/>
      <c r="EK788" s="95"/>
      <c r="EL788" s="95"/>
      <c r="EM788" s="95"/>
      <c r="EN788" s="95"/>
      <c r="EO788" s="95"/>
      <c r="EP788" s="95"/>
      <c r="EQ788" s="95"/>
      <c r="ER788" s="95"/>
      <c r="ES788" s="95"/>
      <c r="ET788" s="95"/>
      <c r="EU788" s="95"/>
      <c r="EV788" s="95"/>
      <c r="EW788" s="95"/>
      <c r="EX788" s="95"/>
      <c r="EY788" s="95"/>
      <c r="EZ788" s="95"/>
      <c r="FA788" s="95"/>
      <c r="FB788" s="95"/>
      <c r="FC788" s="95"/>
      <c r="FD788" s="95"/>
      <c r="FE788" s="95"/>
      <c r="FF788" s="95"/>
      <c r="FG788" s="95"/>
      <c r="FH788" s="95"/>
      <c r="FI788" s="95"/>
      <c r="FJ788" s="95"/>
      <c r="FK788" s="95"/>
      <c r="FL788" s="95"/>
      <c r="FM788" s="95"/>
      <c r="FN788" s="95"/>
      <c r="FO788" s="95"/>
      <c r="FP788" s="95"/>
      <c r="FQ788" s="95"/>
      <c r="FR788" s="95"/>
      <c r="FS788" s="95"/>
      <c r="FT788" s="95"/>
      <c r="FU788" s="95"/>
      <c r="FV788" s="95"/>
      <c r="FW788" s="95"/>
      <c r="FX788" s="95"/>
      <c r="FY788" s="95"/>
      <c r="FZ788" s="95"/>
      <c r="GA788" s="95"/>
      <c r="GB788" s="95"/>
      <c r="GC788" s="95"/>
      <c r="GD788" s="95"/>
      <c r="GE788" s="95"/>
      <c r="GF788" s="95"/>
      <c r="GG788" s="95"/>
      <c r="GH788" s="95"/>
      <c r="GI788" s="95"/>
      <c r="GJ788" s="95"/>
      <c r="GK788" s="95"/>
      <c r="GL788" s="95"/>
      <c r="GM788" s="95"/>
      <c r="GN788" s="95"/>
      <c r="GO788" s="95"/>
      <c r="GP788" s="95"/>
      <c r="GQ788" s="95"/>
      <c r="GR788" s="95"/>
      <c r="GS788" s="95"/>
      <c r="GT788" s="95"/>
      <c r="GU788" s="95"/>
      <c r="GV788" s="95"/>
      <c r="GW788" s="95"/>
      <c r="GX788" s="95"/>
      <c r="GY788" s="95"/>
      <c r="GZ788" s="95"/>
      <c r="HA788" s="95"/>
      <c r="HB788" s="95"/>
      <c r="HC788" s="95"/>
      <c r="HD788" s="95"/>
      <c r="HE788" s="95"/>
      <c r="HF788" s="95"/>
      <c r="HG788" s="95"/>
      <c r="HH788" s="95"/>
      <c r="HI788" s="95"/>
      <c r="HJ788" s="95"/>
      <c r="HK788" s="95"/>
      <c r="HL788" s="95"/>
      <c r="HM788" s="95"/>
      <c r="HN788" s="95"/>
      <c r="HO788" s="95"/>
      <c r="HP788" s="95"/>
      <c r="HQ788" s="95"/>
      <c r="HR788" s="95"/>
      <c r="HS788" s="95"/>
      <c r="HT788" s="95"/>
      <c r="HU788" s="95"/>
      <c r="HV788" s="95"/>
      <c r="HW788" s="95"/>
      <c r="HX788" s="95"/>
      <c r="HY788" s="95"/>
      <c r="HZ788" s="95"/>
    </row>
    <row r="789" spans="1:234" s="95" customFormat="1" ht="10.5" customHeight="1">
      <c r="A789" s="463" t="s">
        <v>59</v>
      </c>
      <c r="B789" s="465">
        <f>B787+1</f>
        <v>39000</v>
      </c>
      <c r="C789" s="293">
        <f>SUM(D789:J790)</f>
        <v>80</v>
      </c>
      <c r="D789" s="284"/>
      <c r="E789" s="80"/>
      <c r="F789" s="80"/>
      <c r="G789" s="80"/>
      <c r="H789" s="80"/>
      <c r="I789" s="80"/>
      <c r="J789" s="81"/>
      <c r="K789" s="28"/>
      <c r="L789" s="30"/>
      <c r="M789" s="82"/>
      <c r="N789" s="83"/>
      <c r="O789" s="211"/>
      <c r="P789" s="221"/>
      <c r="Q789" s="318">
        <f>SUM(R789:R790,T789:T790)+SUM(S789:S790)*1.5+SUM(U789:U790)/3+SUM(V789:V790)*0.6</f>
        <v>16</v>
      </c>
      <c r="R789" s="70"/>
      <c r="S789" s="70"/>
      <c r="T789" s="29"/>
      <c r="U789" s="29"/>
      <c r="V789" s="30"/>
      <c r="W789" s="28"/>
      <c r="X789" s="83"/>
      <c r="Y789" s="140"/>
      <c r="Z789" s="185"/>
      <c r="AA789" s="34"/>
      <c r="AB789" s="32"/>
      <c r="AC789" s="33"/>
      <c r="AD789" s="33"/>
      <c r="AE789" s="33"/>
      <c r="AF789" s="33"/>
      <c r="AG789" s="33"/>
      <c r="AH789" s="33"/>
      <c r="AI789" s="34"/>
      <c r="AJ789" s="30"/>
      <c r="AK789" s="180" t="s">
        <v>99</v>
      </c>
      <c r="AL789" s="185"/>
      <c r="AM789" s="33"/>
      <c r="AN789" s="33"/>
      <c r="AO789" s="34"/>
      <c r="AP789" s="352"/>
      <c r="AQ789" s="491" t="s">
        <v>592</v>
      </c>
      <c r="AR789" s="59"/>
      <c r="AS789" s="59"/>
      <c r="AT789" s="59"/>
      <c r="AU789" s="59"/>
      <c r="AV789" s="59"/>
      <c r="AW789" s="59"/>
      <c r="AX789" s="59"/>
      <c r="AY789" s="59"/>
      <c r="AZ789" s="59"/>
      <c r="BA789" s="59"/>
      <c r="BB789" s="59"/>
      <c r="BC789" s="59"/>
      <c r="BD789" s="59"/>
      <c r="BE789" s="59"/>
      <c r="BF789" s="59"/>
      <c r="BG789" s="59"/>
      <c r="BH789" s="59"/>
      <c r="BI789" s="59"/>
      <c r="BJ789" s="59"/>
      <c r="BK789" s="59"/>
      <c r="BL789" s="59"/>
      <c r="BM789" s="59"/>
      <c r="BN789" s="59"/>
      <c r="BO789" s="59"/>
      <c r="BP789" s="59"/>
      <c r="BQ789" s="59"/>
      <c r="BR789" s="59"/>
      <c r="BS789" s="59"/>
      <c r="BT789" s="59"/>
      <c r="BU789" s="59"/>
      <c r="BV789" s="59"/>
      <c r="BW789" s="59"/>
      <c r="BX789" s="59"/>
      <c r="BY789" s="59"/>
      <c r="BZ789" s="59"/>
      <c r="CA789" s="59"/>
      <c r="CB789" s="59"/>
      <c r="CC789" s="59"/>
      <c r="CD789" s="59"/>
      <c r="CE789" s="59"/>
      <c r="CF789" s="59"/>
      <c r="CG789" s="59"/>
      <c r="CH789" s="59"/>
      <c r="CI789" s="59"/>
      <c r="CJ789" s="59"/>
      <c r="CK789" s="59"/>
      <c r="CL789" s="59"/>
      <c r="CM789" s="59"/>
      <c r="CN789" s="59"/>
      <c r="CO789" s="59"/>
      <c r="CP789" s="59"/>
      <c r="CQ789" s="59"/>
      <c r="CR789" s="59"/>
      <c r="CS789" s="59"/>
      <c r="CT789" s="59"/>
      <c r="CU789" s="59"/>
      <c r="CV789" s="59"/>
      <c r="CW789" s="59"/>
      <c r="CX789" s="59"/>
      <c r="CY789" s="59"/>
      <c r="CZ789" s="59"/>
      <c r="DA789" s="59"/>
      <c r="DB789" s="59"/>
      <c r="DC789" s="59"/>
      <c r="DD789" s="59"/>
      <c r="DE789" s="59"/>
      <c r="DF789" s="59"/>
      <c r="DG789" s="59"/>
      <c r="DH789" s="59"/>
      <c r="DI789" s="59"/>
      <c r="DJ789" s="59"/>
      <c r="DK789" s="59"/>
      <c r="DL789" s="59"/>
      <c r="DM789" s="59"/>
      <c r="DN789" s="59"/>
      <c r="DO789" s="59"/>
      <c r="DP789" s="59"/>
      <c r="DQ789" s="59"/>
      <c r="DR789" s="59"/>
      <c r="DS789" s="59"/>
      <c r="DT789" s="59"/>
      <c r="DU789" s="59"/>
      <c r="DV789" s="59"/>
      <c r="DW789" s="59"/>
      <c r="DX789" s="59"/>
      <c r="DY789" s="59"/>
      <c r="DZ789" s="59"/>
      <c r="EA789" s="59"/>
      <c r="EB789" s="59"/>
      <c r="EC789" s="59"/>
      <c r="ED789" s="59"/>
      <c r="EE789" s="59"/>
      <c r="EF789" s="59"/>
      <c r="EG789" s="59"/>
      <c r="EH789" s="59"/>
      <c r="EI789" s="59"/>
      <c r="EJ789" s="59"/>
      <c r="EK789" s="59"/>
      <c r="EL789" s="59"/>
      <c r="EM789" s="59"/>
      <c r="EN789" s="59"/>
      <c r="EO789" s="59"/>
      <c r="EP789" s="59"/>
      <c r="EQ789" s="59"/>
      <c r="ER789" s="59"/>
      <c r="ES789" s="59"/>
      <c r="ET789" s="59"/>
      <c r="EU789" s="59"/>
      <c r="EV789" s="59"/>
      <c r="EW789" s="59"/>
      <c r="EX789" s="59"/>
      <c r="EY789" s="59"/>
      <c r="EZ789" s="59"/>
      <c r="FA789" s="59"/>
      <c r="FB789" s="59"/>
      <c r="FC789" s="59"/>
      <c r="FD789" s="59"/>
      <c r="FE789" s="59"/>
      <c r="FF789" s="59"/>
      <c r="FG789" s="59"/>
      <c r="FH789" s="59"/>
      <c r="FI789" s="59"/>
      <c r="FJ789" s="59"/>
      <c r="FK789" s="59"/>
      <c r="FL789" s="59"/>
      <c r="FM789" s="59"/>
      <c r="FN789" s="59"/>
      <c r="FO789" s="59"/>
      <c r="FP789" s="59"/>
      <c r="FQ789" s="59"/>
      <c r="FR789" s="59"/>
      <c r="FS789" s="59"/>
      <c r="FT789" s="59"/>
      <c r="FU789" s="59"/>
      <c r="FV789" s="59"/>
      <c r="FW789" s="59"/>
      <c r="FX789" s="59"/>
      <c r="FY789" s="59"/>
      <c r="FZ789" s="59"/>
      <c r="GA789" s="59"/>
      <c r="GB789" s="59"/>
      <c r="GC789" s="59"/>
      <c r="GD789" s="59"/>
      <c r="GE789" s="59"/>
      <c r="GF789" s="59"/>
      <c r="GG789" s="59"/>
      <c r="GH789" s="59"/>
      <c r="GI789" s="59"/>
      <c r="GJ789" s="59"/>
      <c r="GK789" s="59"/>
      <c r="GL789" s="59"/>
      <c r="GM789" s="59"/>
      <c r="GN789" s="59"/>
      <c r="GO789" s="59"/>
      <c r="GP789" s="59"/>
      <c r="GQ789" s="59"/>
      <c r="GR789" s="59"/>
      <c r="GS789" s="59"/>
      <c r="GT789" s="59"/>
      <c r="GU789" s="59"/>
      <c r="GV789" s="59"/>
      <c r="GW789" s="59"/>
      <c r="GX789" s="59"/>
      <c r="GY789" s="59"/>
      <c r="GZ789" s="59"/>
      <c r="HA789" s="59"/>
      <c r="HB789" s="59"/>
      <c r="HC789" s="59"/>
      <c r="HD789" s="59"/>
      <c r="HE789" s="59"/>
      <c r="HF789" s="59"/>
      <c r="HG789" s="59"/>
      <c r="HH789" s="59"/>
      <c r="HI789" s="59"/>
      <c r="HJ789" s="59"/>
      <c r="HK789" s="59"/>
      <c r="HL789" s="59"/>
      <c r="HM789" s="59"/>
      <c r="HN789" s="59"/>
      <c r="HO789" s="59"/>
      <c r="HP789" s="59"/>
      <c r="HQ789" s="59"/>
      <c r="HR789" s="59"/>
      <c r="HS789" s="59"/>
      <c r="HT789" s="59"/>
      <c r="HU789" s="59"/>
      <c r="HV789" s="59"/>
      <c r="HW789" s="59"/>
      <c r="HX789" s="59"/>
      <c r="HY789" s="59"/>
      <c r="HZ789" s="59"/>
    </row>
    <row r="790" spans="1:234" ht="10.5" customHeight="1">
      <c r="A790" s="467"/>
      <c r="B790" s="468"/>
      <c r="C790" s="292"/>
      <c r="D790" s="283">
        <v>46</v>
      </c>
      <c r="E790" s="87">
        <v>11</v>
      </c>
      <c r="F790" s="87">
        <v>4</v>
      </c>
      <c r="G790" s="87">
        <v>1</v>
      </c>
      <c r="H790" s="87">
        <v>2</v>
      </c>
      <c r="I790" s="87">
        <v>16</v>
      </c>
      <c r="J790" s="88"/>
      <c r="K790" s="89" t="s">
        <v>447</v>
      </c>
      <c r="L790" s="90">
        <v>9</v>
      </c>
      <c r="M790" s="91" t="s">
        <v>97</v>
      </c>
      <c r="N790" s="92">
        <v>17</v>
      </c>
      <c r="O790" s="212" t="s">
        <v>591</v>
      </c>
      <c r="P790" s="222"/>
      <c r="Q790" s="319"/>
      <c r="R790" s="93"/>
      <c r="S790" s="93"/>
      <c r="T790" s="94">
        <v>16</v>
      </c>
      <c r="U790" s="94"/>
      <c r="V790" s="90"/>
      <c r="W790" s="89"/>
      <c r="X790" s="92">
        <v>176</v>
      </c>
      <c r="Y790" s="182"/>
      <c r="Z790" s="184"/>
      <c r="AA790" s="306"/>
      <c r="AB790" s="442">
        <v>80</v>
      </c>
      <c r="AC790" s="349"/>
      <c r="AD790" s="349"/>
      <c r="AE790" s="349"/>
      <c r="AF790" s="349"/>
      <c r="AG790" s="349"/>
      <c r="AH790" s="349"/>
      <c r="AI790" s="306"/>
      <c r="AJ790" s="90">
        <v>9</v>
      </c>
      <c r="AK790" s="182"/>
      <c r="AL790" s="184"/>
      <c r="AM790" s="349"/>
      <c r="AN790" s="349"/>
      <c r="AO790" s="306"/>
      <c r="AP790" s="350"/>
      <c r="AQ790" s="490"/>
      <c r="AR790" s="95"/>
      <c r="AS790" s="95"/>
      <c r="AT790" s="95"/>
      <c r="AU790" s="95"/>
      <c r="AV790" s="95"/>
      <c r="AW790" s="95"/>
      <c r="AX790" s="95"/>
      <c r="AY790" s="95"/>
      <c r="AZ790" s="95"/>
      <c r="BA790" s="95"/>
      <c r="BB790" s="95"/>
      <c r="BC790" s="95"/>
      <c r="BD790" s="95"/>
      <c r="BE790" s="95"/>
      <c r="BF790" s="95"/>
      <c r="BG790" s="95"/>
      <c r="BH790" s="95"/>
      <c r="BI790" s="95"/>
      <c r="BJ790" s="95"/>
      <c r="BK790" s="95"/>
      <c r="BL790" s="95"/>
      <c r="BM790" s="95"/>
      <c r="BN790" s="95"/>
      <c r="BO790" s="95"/>
      <c r="BP790" s="95"/>
      <c r="BQ790" s="95"/>
      <c r="BR790" s="95"/>
      <c r="BS790" s="95"/>
      <c r="BT790" s="95"/>
      <c r="BU790" s="95"/>
      <c r="BV790" s="95"/>
      <c r="BW790" s="95"/>
      <c r="BX790" s="95"/>
      <c r="BY790" s="95"/>
      <c r="BZ790" s="95"/>
      <c r="CA790" s="95"/>
      <c r="CB790" s="95"/>
      <c r="CC790" s="95"/>
      <c r="CD790" s="95"/>
      <c r="CE790" s="95"/>
      <c r="CF790" s="95"/>
      <c r="CG790" s="95"/>
      <c r="CH790" s="95"/>
      <c r="CI790" s="95"/>
      <c r="CJ790" s="95"/>
      <c r="CK790" s="95"/>
      <c r="CL790" s="95"/>
      <c r="CM790" s="95"/>
      <c r="CN790" s="95"/>
      <c r="CO790" s="95"/>
      <c r="CP790" s="95"/>
      <c r="CQ790" s="95"/>
      <c r="CR790" s="95"/>
      <c r="CS790" s="95"/>
      <c r="CT790" s="95"/>
      <c r="CU790" s="95"/>
      <c r="CV790" s="95"/>
      <c r="CW790" s="95"/>
      <c r="CX790" s="95"/>
      <c r="CY790" s="95"/>
      <c r="CZ790" s="95"/>
      <c r="DA790" s="95"/>
      <c r="DB790" s="95"/>
      <c r="DC790" s="95"/>
      <c r="DD790" s="95"/>
      <c r="DE790" s="95"/>
      <c r="DF790" s="95"/>
      <c r="DG790" s="95"/>
      <c r="DH790" s="95"/>
      <c r="DI790" s="95"/>
      <c r="DJ790" s="95"/>
      <c r="DK790" s="95"/>
      <c r="DL790" s="95"/>
      <c r="DM790" s="95"/>
      <c r="DN790" s="95"/>
      <c r="DO790" s="95"/>
      <c r="DP790" s="95"/>
      <c r="DQ790" s="95"/>
      <c r="DR790" s="95"/>
      <c r="DS790" s="95"/>
      <c r="DT790" s="95"/>
      <c r="DU790" s="95"/>
      <c r="DV790" s="95"/>
      <c r="DW790" s="95"/>
      <c r="DX790" s="95"/>
      <c r="DY790" s="95"/>
      <c r="DZ790" s="95"/>
      <c r="EA790" s="95"/>
      <c r="EB790" s="95"/>
      <c r="EC790" s="95"/>
      <c r="ED790" s="95"/>
      <c r="EE790" s="95"/>
      <c r="EF790" s="95"/>
      <c r="EG790" s="95"/>
      <c r="EH790" s="95"/>
      <c r="EI790" s="95"/>
      <c r="EJ790" s="95"/>
      <c r="EK790" s="95"/>
      <c r="EL790" s="95"/>
      <c r="EM790" s="95"/>
      <c r="EN790" s="95"/>
      <c r="EO790" s="95"/>
      <c r="EP790" s="95"/>
      <c r="EQ790" s="95"/>
      <c r="ER790" s="95"/>
      <c r="ES790" s="95"/>
      <c r="ET790" s="95"/>
      <c r="EU790" s="95"/>
      <c r="EV790" s="95"/>
      <c r="EW790" s="95"/>
      <c r="EX790" s="95"/>
      <c r="EY790" s="95"/>
      <c r="EZ790" s="95"/>
      <c r="FA790" s="95"/>
      <c r="FB790" s="95"/>
      <c r="FC790" s="95"/>
      <c r="FD790" s="95"/>
      <c r="FE790" s="95"/>
      <c r="FF790" s="95"/>
      <c r="FG790" s="95"/>
      <c r="FH790" s="95"/>
      <c r="FI790" s="95"/>
      <c r="FJ790" s="95"/>
      <c r="FK790" s="95"/>
      <c r="FL790" s="95"/>
      <c r="FM790" s="95"/>
      <c r="FN790" s="95"/>
      <c r="FO790" s="95"/>
      <c r="FP790" s="95"/>
      <c r="FQ790" s="95"/>
      <c r="FR790" s="95"/>
      <c r="FS790" s="95"/>
      <c r="FT790" s="95"/>
      <c r="FU790" s="95"/>
      <c r="FV790" s="95"/>
      <c r="FW790" s="95"/>
      <c r="FX790" s="95"/>
      <c r="FY790" s="95"/>
      <c r="FZ790" s="95"/>
      <c r="GA790" s="95"/>
      <c r="GB790" s="95"/>
      <c r="GC790" s="95"/>
      <c r="GD790" s="95"/>
      <c r="GE790" s="95"/>
      <c r="GF790" s="95"/>
      <c r="GG790" s="95"/>
      <c r="GH790" s="95"/>
      <c r="GI790" s="95"/>
      <c r="GJ790" s="95"/>
      <c r="GK790" s="95"/>
      <c r="GL790" s="95"/>
      <c r="GM790" s="95"/>
      <c r="GN790" s="95"/>
      <c r="GO790" s="95"/>
      <c r="GP790" s="95"/>
      <c r="GQ790" s="95"/>
      <c r="GR790" s="95"/>
      <c r="GS790" s="95"/>
      <c r="GT790" s="95"/>
      <c r="GU790" s="95"/>
      <c r="GV790" s="95"/>
      <c r="GW790" s="95"/>
      <c r="GX790" s="95"/>
      <c r="GY790" s="95"/>
      <c r="GZ790" s="95"/>
      <c r="HA790" s="95"/>
      <c r="HB790" s="95"/>
      <c r="HC790" s="95"/>
      <c r="HD790" s="95"/>
      <c r="HE790" s="95"/>
      <c r="HF790" s="95"/>
      <c r="HG790" s="95"/>
      <c r="HH790" s="95"/>
      <c r="HI790" s="95"/>
      <c r="HJ790" s="95"/>
      <c r="HK790" s="95"/>
      <c r="HL790" s="95"/>
      <c r="HM790" s="95"/>
      <c r="HN790" s="95"/>
      <c r="HO790" s="95"/>
      <c r="HP790" s="95"/>
      <c r="HQ790" s="95"/>
      <c r="HR790" s="95"/>
      <c r="HS790" s="95"/>
      <c r="HT790" s="95"/>
      <c r="HU790" s="95"/>
      <c r="HV790" s="95"/>
      <c r="HW790" s="95"/>
      <c r="HX790" s="95"/>
      <c r="HY790" s="95"/>
      <c r="HZ790" s="95"/>
    </row>
    <row r="791" spans="1:234" s="95" customFormat="1" ht="10.5" customHeight="1">
      <c r="A791" s="463" t="s">
        <v>60</v>
      </c>
      <c r="B791" s="465">
        <f>B789+1</f>
        <v>39001</v>
      </c>
      <c r="C791" s="293">
        <f>SUM(D791:J792)</f>
        <v>77</v>
      </c>
      <c r="D791" s="284">
        <v>14</v>
      </c>
      <c r="E791" s="80">
        <v>4</v>
      </c>
      <c r="F791" s="80">
        <v>4</v>
      </c>
      <c r="G791" s="80">
        <v>13</v>
      </c>
      <c r="H791" s="80"/>
      <c r="I791" s="80"/>
      <c r="J791" s="81"/>
      <c r="K791" s="28" t="s">
        <v>565</v>
      </c>
      <c r="L791" s="30">
        <v>9</v>
      </c>
      <c r="M791" s="82" t="s">
        <v>100</v>
      </c>
      <c r="N791" s="83">
        <v>11</v>
      </c>
      <c r="O791" s="211" t="s">
        <v>184</v>
      </c>
      <c r="P791" s="221"/>
      <c r="Q791" s="318">
        <f>SUM(R791:R792,T791:T792)+SUM(S791:S792)*1.5+SUM(U791:U792)/3+SUM(V791:V792)*0.6</f>
        <v>10</v>
      </c>
      <c r="R791" s="70"/>
      <c r="S791" s="70"/>
      <c r="T791" s="29">
        <v>2</v>
      </c>
      <c r="U791" s="29"/>
      <c r="V791" s="30"/>
      <c r="W791" s="28">
        <v>177</v>
      </c>
      <c r="X791" s="83">
        <v>191</v>
      </c>
      <c r="Y791" s="140"/>
      <c r="Z791" s="185"/>
      <c r="AA791" s="34"/>
      <c r="AB791" s="32">
        <v>10</v>
      </c>
      <c r="AC791" s="33"/>
      <c r="AD791" s="33"/>
      <c r="AE791" s="33"/>
      <c r="AF791" s="33"/>
      <c r="AG791" s="33"/>
      <c r="AH791" s="33"/>
      <c r="AI791" s="34">
        <v>25</v>
      </c>
      <c r="AJ791" s="30"/>
      <c r="AK791" s="180" t="s">
        <v>99</v>
      </c>
      <c r="AL791" s="185"/>
      <c r="AM791" s="33"/>
      <c r="AN791" s="33"/>
      <c r="AO791" s="34"/>
      <c r="AP791" s="352"/>
      <c r="AQ791" s="491" t="s">
        <v>593</v>
      </c>
      <c r="AR791" s="59"/>
      <c r="AS791" s="59"/>
      <c r="AT791" s="59"/>
      <c r="AU791" s="59"/>
      <c r="AV791" s="59"/>
      <c r="AW791" s="59"/>
      <c r="AX791" s="59"/>
      <c r="AY791" s="59"/>
      <c r="AZ791" s="59"/>
      <c r="BA791" s="59"/>
      <c r="BB791" s="59"/>
      <c r="BC791" s="59"/>
      <c r="BD791" s="59"/>
      <c r="BE791" s="59"/>
      <c r="BF791" s="59"/>
      <c r="BG791" s="59"/>
      <c r="BH791" s="59"/>
      <c r="BI791" s="59"/>
      <c r="BJ791" s="59"/>
      <c r="BK791" s="59"/>
      <c r="BL791" s="59"/>
      <c r="BM791" s="59"/>
      <c r="BN791" s="59"/>
      <c r="BO791" s="59"/>
      <c r="BP791" s="59"/>
      <c r="BQ791" s="59"/>
      <c r="BR791" s="59"/>
      <c r="BS791" s="59"/>
      <c r="BT791" s="59"/>
      <c r="BU791" s="59"/>
      <c r="BV791" s="59"/>
      <c r="BW791" s="59"/>
      <c r="BX791" s="59"/>
      <c r="BY791" s="59"/>
      <c r="BZ791" s="59"/>
      <c r="CA791" s="59"/>
      <c r="CB791" s="59"/>
      <c r="CC791" s="59"/>
      <c r="CD791" s="59"/>
      <c r="CE791" s="59"/>
      <c r="CF791" s="59"/>
      <c r="CG791" s="59"/>
      <c r="CH791" s="59"/>
      <c r="CI791" s="59"/>
      <c r="CJ791" s="59"/>
      <c r="CK791" s="59"/>
      <c r="CL791" s="59"/>
      <c r="CM791" s="59"/>
      <c r="CN791" s="59"/>
      <c r="CO791" s="59"/>
      <c r="CP791" s="59"/>
      <c r="CQ791" s="59"/>
      <c r="CR791" s="59"/>
      <c r="CS791" s="59"/>
      <c r="CT791" s="59"/>
      <c r="CU791" s="59"/>
      <c r="CV791" s="59"/>
      <c r="CW791" s="59"/>
      <c r="CX791" s="59"/>
      <c r="CY791" s="59"/>
      <c r="CZ791" s="59"/>
      <c r="DA791" s="59"/>
      <c r="DB791" s="59"/>
      <c r="DC791" s="59"/>
      <c r="DD791" s="59"/>
      <c r="DE791" s="59"/>
      <c r="DF791" s="59"/>
      <c r="DG791" s="59"/>
      <c r="DH791" s="59"/>
      <c r="DI791" s="59"/>
      <c r="DJ791" s="59"/>
      <c r="DK791" s="59"/>
      <c r="DL791" s="59"/>
      <c r="DM791" s="59"/>
      <c r="DN791" s="59"/>
      <c r="DO791" s="59"/>
      <c r="DP791" s="59"/>
      <c r="DQ791" s="59"/>
      <c r="DR791" s="59"/>
      <c r="DS791" s="59"/>
      <c r="DT791" s="59"/>
      <c r="DU791" s="59"/>
      <c r="DV791" s="59"/>
      <c r="DW791" s="59"/>
      <c r="DX791" s="59"/>
      <c r="DY791" s="59"/>
      <c r="DZ791" s="59"/>
      <c r="EA791" s="59"/>
      <c r="EB791" s="59"/>
      <c r="EC791" s="59"/>
      <c r="ED791" s="59"/>
      <c r="EE791" s="59"/>
      <c r="EF791" s="59"/>
      <c r="EG791" s="59"/>
      <c r="EH791" s="59"/>
      <c r="EI791" s="59"/>
      <c r="EJ791" s="59"/>
      <c r="EK791" s="59"/>
      <c r="EL791" s="59"/>
      <c r="EM791" s="59"/>
      <c r="EN791" s="59"/>
      <c r="EO791" s="59"/>
      <c r="EP791" s="59"/>
      <c r="EQ791" s="59"/>
      <c r="ER791" s="59"/>
      <c r="ES791" s="59"/>
      <c r="ET791" s="59"/>
      <c r="EU791" s="59"/>
      <c r="EV791" s="59"/>
      <c r="EW791" s="59"/>
      <c r="EX791" s="59"/>
      <c r="EY791" s="59"/>
      <c r="EZ791" s="59"/>
      <c r="FA791" s="59"/>
      <c r="FB791" s="59"/>
      <c r="FC791" s="59"/>
      <c r="FD791" s="59"/>
      <c r="FE791" s="59"/>
      <c r="FF791" s="59"/>
      <c r="FG791" s="59"/>
      <c r="FH791" s="59"/>
      <c r="FI791" s="59"/>
      <c r="FJ791" s="59"/>
      <c r="FK791" s="59"/>
      <c r="FL791" s="59"/>
      <c r="FM791" s="59"/>
      <c r="FN791" s="59"/>
      <c r="FO791" s="59"/>
      <c r="FP791" s="59"/>
      <c r="FQ791" s="59"/>
      <c r="FR791" s="59"/>
      <c r="FS791" s="59"/>
      <c r="FT791" s="59"/>
      <c r="FU791" s="59"/>
      <c r="FV791" s="59"/>
      <c r="FW791" s="59"/>
      <c r="FX791" s="59"/>
      <c r="FY791" s="59"/>
      <c r="FZ791" s="59"/>
      <c r="GA791" s="59"/>
      <c r="GB791" s="59"/>
      <c r="GC791" s="59"/>
      <c r="GD791" s="59"/>
      <c r="GE791" s="59"/>
      <c r="GF791" s="59"/>
      <c r="GG791" s="59"/>
      <c r="GH791" s="59"/>
      <c r="GI791" s="59"/>
      <c r="GJ791" s="59"/>
      <c r="GK791" s="59"/>
      <c r="GL791" s="59"/>
      <c r="GM791" s="59"/>
      <c r="GN791" s="59"/>
      <c r="GO791" s="59"/>
      <c r="GP791" s="59"/>
      <c r="GQ791" s="59"/>
      <c r="GR791" s="59"/>
      <c r="GS791" s="59"/>
      <c r="GT791" s="59"/>
      <c r="GU791" s="59"/>
      <c r="GV791" s="59"/>
      <c r="GW791" s="59"/>
      <c r="GX791" s="59"/>
      <c r="GY791" s="59"/>
      <c r="GZ791" s="59"/>
      <c r="HA791" s="59"/>
      <c r="HB791" s="59"/>
      <c r="HC791" s="59"/>
      <c r="HD791" s="59"/>
      <c r="HE791" s="59"/>
      <c r="HF791" s="59"/>
      <c r="HG791" s="59"/>
      <c r="HH791" s="59"/>
      <c r="HI791" s="59"/>
      <c r="HJ791" s="59"/>
      <c r="HK791" s="59"/>
      <c r="HL791" s="59"/>
      <c r="HM791" s="59"/>
      <c r="HN791" s="59"/>
      <c r="HO791" s="59"/>
      <c r="HP791" s="59"/>
      <c r="HQ791" s="59"/>
      <c r="HR791" s="59"/>
      <c r="HS791" s="59"/>
      <c r="HT791" s="59"/>
      <c r="HU791" s="59"/>
      <c r="HV791" s="59"/>
      <c r="HW791" s="59"/>
      <c r="HX791" s="59"/>
      <c r="HY791" s="59"/>
      <c r="HZ791" s="59"/>
    </row>
    <row r="792" spans="1:234" ht="10.5" customHeight="1">
      <c r="A792" s="467"/>
      <c r="B792" s="468"/>
      <c r="C792" s="294"/>
      <c r="D792" s="283">
        <v>42</v>
      </c>
      <c r="E792" s="87"/>
      <c r="F792" s="87"/>
      <c r="G792" s="87"/>
      <c r="H792" s="87"/>
      <c r="I792" s="87"/>
      <c r="J792" s="88"/>
      <c r="K792" s="89" t="s">
        <v>31</v>
      </c>
      <c r="L792" s="90">
        <v>9</v>
      </c>
      <c r="M792" s="91" t="s">
        <v>97</v>
      </c>
      <c r="N792" s="92">
        <v>17</v>
      </c>
      <c r="O792" s="212" t="s">
        <v>29</v>
      </c>
      <c r="P792" s="222"/>
      <c r="Q792" s="319"/>
      <c r="R792" s="93"/>
      <c r="S792" s="93"/>
      <c r="T792" s="94">
        <v>8</v>
      </c>
      <c r="U792" s="94"/>
      <c r="V792" s="90"/>
      <c r="W792" s="89"/>
      <c r="X792" s="92"/>
      <c r="Y792" s="182"/>
      <c r="Z792" s="184"/>
      <c r="AA792" s="306"/>
      <c r="AB792" s="442">
        <v>42</v>
      </c>
      <c r="AC792" s="349"/>
      <c r="AD792" s="349"/>
      <c r="AE792" s="349"/>
      <c r="AF792" s="349"/>
      <c r="AG792" s="349"/>
      <c r="AH792" s="349"/>
      <c r="AI792" s="306"/>
      <c r="AJ792" s="90">
        <v>8</v>
      </c>
      <c r="AK792" s="182"/>
      <c r="AL792" s="184"/>
      <c r="AM792" s="349"/>
      <c r="AN792" s="349"/>
      <c r="AO792" s="306"/>
      <c r="AP792" s="350"/>
      <c r="AQ792" s="490"/>
      <c r="AR792" s="95"/>
      <c r="AS792" s="95"/>
      <c r="AT792" s="95"/>
      <c r="AU792" s="95"/>
      <c r="AV792" s="95"/>
      <c r="AW792" s="95"/>
      <c r="AX792" s="95"/>
      <c r="AY792" s="95"/>
      <c r="AZ792" s="95"/>
      <c r="BA792" s="95"/>
      <c r="BB792" s="95"/>
      <c r="BC792" s="95"/>
      <c r="BD792" s="95"/>
      <c r="BE792" s="95"/>
      <c r="BF792" s="95"/>
      <c r="BG792" s="95"/>
      <c r="BH792" s="95"/>
      <c r="BI792" s="95"/>
      <c r="BJ792" s="95"/>
      <c r="BK792" s="95"/>
      <c r="BL792" s="95"/>
      <c r="BM792" s="95"/>
      <c r="BN792" s="95"/>
      <c r="BO792" s="95"/>
      <c r="BP792" s="95"/>
      <c r="BQ792" s="95"/>
      <c r="BR792" s="95"/>
      <c r="BS792" s="95"/>
      <c r="BT792" s="95"/>
      <c r="BU792" s="95"/>
      <c r="BV792" s="95"/>
      <c r="BW792" s="95"/>
      <c r="BX792" s="95"/>
      <c r="BY792" s="95"/>
      <c r="BZ792" s="95"/>
      <c r="CA792" s="95"/>
      <c r="CB792" s="95"/>
      <c r="CC792" s="95"/>
      <c r="CD792" s="95"/>
      <c r="CE792" s="95"/>
      <c r="CF792" s="95"/>
      <c r="CG792" s="95"/>
      <c r="CH792" s="95"/>
      <c r="CI792" s="95"/>
      <c r="CJ792" s="95"/>
      <c r="CK792" s="95"/>
      <c r="CL792" s="95"/>
      <c r="CM792" s="95"/>
      <c r="CN792" s="95"/>
      <c r="CO792" s="95"/>
      <c r="CP792" s="95"/>
      <c r="CQ792" s="95"/>
      <c r="CR792" s="95"/>
      <c r="CS792" s="95"/>
      <c r="CT792" s="95"/>
      <c r="CU792" s="95"/>
      <c r="CV792" s="95"/>
      <c r="CW792" s="95"/>
      <c r="CX792" s="95"/>
      <c r="CY792" s="95"/>
      <c r="CZ792" s="95"/>
      <c r="DA792" s="95"/>
      <c r="DB792" s="95"/>
      <c r="DC792" s="95"/>
      <c r="DD792" s="95"/>
      <c r="DE792" s="95"/>
      <c r="DF792" s="95"/>
      <c r="DG792" s="95"/>
      <c r="DH792" s="95"/>
      <c r="DI792" s="95"/>
      <c r="DJ792" s="95"/>
      <c r="DK792" s="95"/>
      <c r="DL792" s="95"/>
      <c r="DM792" s="95"/>
      <c r="DN792" s="95"/>
      <c r="DO792" s="95"/>
      <c r="DP792" s="95"/>
      <c r="DQ792" s="95"/>
      <c r="DR792" s="95"/>
      <c r="DS792" s="95"/>
      <c r="DT792" s="95"/>
      <c r="DU792" s="95"/>
      <c r="DV792" s="95"/>
      <c r="DW792" s="95"/>
      <c r="DX792" s="95"/>
      <c r="DY792" s="95"/>
      <c r="DZ792" s="95"/>
      <c r="EA792" s="95"/>
      <c r="EB792" s="95"/>
      <c r="EC792" s="95"/>
      <c r="ED792" s="95"/>
      <c r="EE792" s="95"/>
      <c r="EF792" s="95"/>
      <c r="EG792" s="95"/>
      <c r="EH792" s="95"/>
      <c r="EI792" s="95"/>
      <c r="EJ792" s="95"/>
      <c r="EK792" s="95"/>
      <c r="EL792" s="95"/>
      <c r="EM792" s="95"/>
      <c r="EN792" s="95"/>
      <c r="EO792" s="95"/>
      <c r="EP792" s="95"/>
      <c r="EQ792" s="95"/>
      <c r="ER792" s="95"/>
      <c r="ES792" s="95"/>
      <c r="ET792" s="95"/>
      <c r="EU792" s="95"/>
      <c r="EV792" s="95"/>
      <c r="EW792" s="95"/>
      <c r="EX792" s="95"/>
      <c r="EY792" s="95"/>
      <c r="EZ792" s="95"/>
      <c r="FA792" s="95"/>
      <c r="FB792" s="95"/>
      <c r="FC792" s="95"/>
      <c r="FD792" s="95"/>
      <c r="FE792" s="95"/>
      <c r="FF792" s="95"/>
      <c r="FG792" s="95"/>
      <c r="FH792" s="95"/>
      <c r="FI792" s="95"/>
      <c r="FJ792" s="95"/>
      <c r="FK792" s="95"/>
      <c r="FL792" s="95"/>
      <c r="FM792" s="95"/>
      <c r="FN792" s="95"/>
      <c r="FO792" s="95"/>
      <c r="FP792" s="95"/>
      <c r="FQ792" s="95"/>
      <c r="FR792" s="95"/>
      <c r="FS792" s="95"/>
      <c r="FT792" s="95"/>
      <c r="FU792" s="95"/>
      <c r="FV792" s="95"/>
      <c r="FW792" s="95"/>
      <c r="FX792" s="95"/>
      <c r="FY792" s="95"/>
      <c r="FZ792" s="95"/>
      <c r="GA792" s="95"/>
      <c r="GB792" s="95"/>
      <c r="GC792" s="95"/>
      <c r="GD792" s="95"/>
      <c r="GE792" s="95"/>
      <c r="GF792" s="95"/>
      <c r="GG792" s="95"/>
      <c r="GH792" s="95"/>
      <c r="GI792" s="95"/>
      <c r="GJ792" s="95"/>
      <c r="GK792" s="95"/>
      <c r="GL792" s="95"/>
      <c r="GM792" s="95"/>
      <c r="GN792" s="95"/>
      <c r="GO792" s="95"/>
      <c r="GP792" s="95"/>
      <c r="GQ792" s="95"/>
      <c r="GR792" s="95"/>
      <c r="GS792" s="95"/>
      <c r="GT792" s="95"/>
      <c r="GU792" s="95"/>
      <c r="GV792" s="95"/>
      <c r="GW792" s="95"/>
      <c r="GX792" s="95"/>
      <c r="GY792" s="95"/>
      <c r="GZ792" s="95"/>
      <c r="HA792" s="95"/>
      <c r="HB792" s="95"/>
      <c r="HC792" s="95"/>
      <c r="HD792" s="95"/>
      <c r="HE792" s="95"/>
      <c r="HF792" s="95"/>
      <c r="HG792" s="95"/>
      <c r="HH792" s="95"/>
      <c r="HI792" s="95"/>
      <c r="HJ792" s="95"/>
      <c r="HK792" s="95"/>
      <c r="HL792" s="95"/>
      <c r="HM792" s="95"/>
      <c r="HN792" s="95"/>
      <c r="HO792" s="95"/>
      <c r="HP792" s="95"/>
      <c r="HQ792" s="95"/>
      <c r="HR792" s="95"/>
      <c r="HS792" s="95"/>
      <c r="HT792" s="95"/>
      <c r="HU792" s="95"/>
      <c r="HV792" s="95"/>
      <c r="HW792" s="95"/>
      <c r="HX792" s="95"/>
      <c r="HY792" s="95"/>
      <c r="HZ792" s="95"/>
    </row>
    <row r="793" spans="1:234" s="95" customFormat="1" ht="10.5" customHeight="1">
      <c r="A793" s="463" t="s">
        <v>61</v>
      </c>
      <c r="B793" s="465">
        <f>B791+1</f>
        <v>39002</v>
      </c>
      <c r="C793" s="293">
        <f>SUM(D793:J794)</f>
        <v>92</v>
      </c>
      <c r="D793" s="285"/>
      <c r="E793" s="96"/>
      <c r="F793" s="80"/>
      <c r="G793" s="80"/>
      <c r="H793" s="80"/>
      <c r="I793" s="96"/>
      <c r="J793" s="81"/>
      <c r="K793" s="28"/>
      <c r="L793" s="99"/>
      <c r="M793" s="82"/>
      <c r="N793" s="83"/>
      <c r="O793" s="213"/>
      <c r="P793" s="221"/>
      <c r="Q793" s="318">
        <f>SUM(R793:R794,T793:T794)+SUM(S793:S794)*1.5+SUM(U793:U794)/3+SUM(V793:V794)*0.6</f>
        <v>16</v>
      </c>
      <c r="R793" s="70"/>
      <c r="S793" s="70"/>
      <c r="T793" s="29"/>
      <c r="U793" s="29"/>
      <c r="V793" s="30"/>
      <c r="W793" s="28"/>
      <c r="X793" s="83"/>
      <c r="Y793" s="140"/>
      <c r="Z793" s="185"/>
      <c r="AA793" s="34"/>
      <c r="AB793" s="32"/>
      <c r="AC793" s="33"/>
      <c r="AD793" s="33"/>
      <c r="AE793" s="33"/>
      <c r="AF793" s="33"/>
      <c r="AG793" s="33"/>
      <c r="AH793" s="33"/>
      <c r="AI793" s="34"/>
      <c r="AJ793" s="30"/>
      <c r="AK793" s="180" t="s">
        <v>99</v>
      </c>
      <c r="AL793" s="185"/>
      <c r="AM793" s="33"/>
      <c r="AN793" s="33"/>
      <c r="AO793" s="34"/>
      <c r="AP793" s="352"/>
      <c r="AQ793" s="491" t="s">
        <v>594</v>
      </c>
      <c r="AR793" s="59"/>
      <c r="AS793" s="59"/>
      <c r="AT793" s="59"/>
      <c r="AU793" s="59"/>
      <c r="AV793" s="59"/>
      <c r="AW793" s="59"/>
      <c r="AX793" s="59"/>
      <c r="AY793" s="59"/>
      <c r="AZ793" s="59"/>
      <c r="BA793" s="59"/>
      <c r="BB793" s="59"/>
      <c r="BC793" s="59"/>
      <c r="BD793" s="59"/>
      <c r="BE793" s="59"/>
      <c r="BF793" s="59"/>
      <c r="BG793" s="59"/>
      <c r="BH793" s="59"/>
      <c r="BI793" s="59"/>
      <c r="BJ793" s="59"/>
      <c r="BK793" s="59"/>
      <c r="BL793" s="59"/>
      <c r="BM793" s="59"/>
      <c r="BN793" s="59"/>
      <c r="BO793" s="59"/>
      <c r="BP793" s="59"/>
      <c r="BQ793" s="59"/>
      <c r="BR793" s="59"/>
      <c r="BS793" s="59"/>
      <c r="BT793" s="59"/>
      <c r="BU793" s="59"/>
      <c r="BV793" s="59"/>
      <c r="BW793" s="59"/>
      <c r="BX793" s="59"/>
      <c r="BY793" s="59"/>
      <c r="BZ793" s="59"/>
      <c r="CA793" s="59"/>
      <c r="CB793" s="59"/>
      <c r="CC793" s="59"/>
      <c r="CD793" s="59"/>
      <c r="CE793" s="59"/>
      <c r="CF793" s="59"/>
      <c r="CG793" s="59"/>
      <c r="CH793" s="59"/>
      <c r="CI793" s="59"/>
      <c r="CJ793" s="59"/>
      <c r="CK793" s="59"/>
      <c r="CL793" s="59"/>
      <c r="CM793" s="59"/>
      <c r="CN793" s="59"/>
      <c r="CO793" s="59"/>
      <c r="CP793" s="59"/>
      <c r="CQ793" s="59"/>
      <c r="CR793" s="59"/>
      <c r="CS793" s="59"/>
      <c r="CT793" s="59"/>
      <c r="CU793" s="59"/>
      <c r="CV793" s="59"/>
      <c r="CW793" s="59"/>
      <c r="CX793" s="59"/>
      <c r="CY793" s="59"/>
      <c r="CZ793" s="59"/>
      <c r="DA793" s="59"/>
      <c r="DB793" s="59"/>
      <c r="DC793" s="59"/>
      <c r="DD793" s="59"/>
      <c r="DE793" s="59"/>
      <c r="DF793" s="59"/>
      <c r="DG793" s="59"/>
      <c r="DH793" s="59"/>
      <c r="DI793" s="59"/>
      <c r="DJ793" s="59"/>
      <c r="DK793" s="59"/>
      <c r="DL793" s="59"/>
      <c r="DM793" s="59"/>
      <c r="DN793" s="59"/>
      <c r="DO793" s="59"/>
      <c r="DP793" s="59"/>
      <c r="DQ793" s="59"/>
      <c r="DR793" s="59"/>
      <c r="DS793" s="59"/>
      <c r="DT793" s="59"/>
      <c r="DU793" s="59"/>
      <c r="DV793" s="59"/>
      <c r="DW793" s="59"/>
      <c r="DX793" s="59"/>
      <c r="DY793" s="59"/>
      <c r="DZ793" s="59"/>
      <c r="EA793" s="59"/>
      <c r="EB793" s="59"/>
      <c r="EC793" s="59"/>
      <c r="ED793" s="59"/>
      <c r="EE793" s="59"/>
      <c r="EF793" s="59"/>
      <c r="EG793" s="59"/>
      <c r="EH793" s="59"/>
      <c r="EI793" s="59"/>
      <c r="EJ793" s="59"/>
      <c r="EK793" s="59"/>
      <c r="EL793" s="59"/>
      <c r="EM793" s="59"/>
      <c r="EN793" s="59"/>
      <c r="EO793" s="59"/>
      <c r="EP793" s="59"/>
      <c r="EQ793" s="59"/>
      <c r="ER793" s="59"/>
      <c r="ES793" s="59"/>
      <c r="ET793" s="59"/>
      <c r="EU793" s="59"/>
      <c r="EV793" s="59"/>
      <c r="EW793" s="59"/>
      <c r="EX793" s="59"/>
      <c r="EY793" s="59"/>
      <c r="EZ793" s="59"/>
      <c r="FA793" s="59"/>
      <c r="FB793" s="59"/>
      <c r="FC793" s="59"/>
      <c r="FD793" s="59"/>
      <c r="FE793" s="59"/>
      <c r="FF793" s="59"/>
      <c r="FG793" s="59"/>
      <c r="FH793" s="59"/>
      <c r="FI793" s="59"/>
      <c r="FJ793" s="59"/>
      <c r="FK793" s="59"/>
      <c r="FL793" s="59"/>
      <c r="FM793" s="59"/>
      <c r="FN793" s="59"/>
      <c r="FO793" s="59"/>
      <c r="FP793" s="59"/>
      <c r="FQ793" s="59"/>
      <c r="FR793" s="59"/>
      <c r="FS793" s="59"/>
      <c r="FT793" s="59"/>
      <c r="FU793" s="59"/>
      <c r="FV793" s="59"/>
      <c r="FW793" s="59"/>
      <c r="FX793" s="59"/>
      <c r="FY793" s="59"/>
      <c r="FZ793" s="59"/>
      <c r="GA793" s="59"/>
      <c r="GB793" s="59"/>
      <c r="GC793" s="59"/>
      <c r="GD793" s="59"/>
      <c r="GE793" s="59"/>
      <c r="GF793" s="59"/>
      <c r="GG793" s="59"/>
      <c r="GH793" s="59"/>
      <c r="GI793" s="59"/>
      <c r="GJ793" s="59"/>
      <c r="GK793" s="59"/>
      <c r="GL793" s="59"/>
      <c r="GM793" s="59"/>
      <c r="GN793" s="59"/>
      <c r="GO793" s="59"/>
      <c r="GP793" s="59"/>
      <c r="GQ793" s="59"/>
      <c r="GR793" s="59"/>
      <c r="GS793" s="59"/>
      <c r="GT793" s="59"/>
      <c r="GU793" s="59"/>
      <c r="GV793" s="59"/>
      <c r="GW793" s="59"/>
      <c r="GX793" s="59"/>
      <c r="GY793" s="59"/>
      <c r="GZ793" s="59"/>
      <c r="HA793" s="59"/>
      <c r="HB793" s="59"/>
      <c r="HC793" s="59"/>
      <c r="HD793" s="59"/>
      <c r="HE793" s="59"/>
      <c r="HF793" s="59"/>
      <c r="HG793" s="59"/>
      <c r="HH793" s="59"/>
      <c r="HI793" s="59"/>
      <c r="HJ793" s="59"/>
      <c r="HK793" s="59"/>
      <c r="HL793" s="59"/>
      <c r="HM793" s="59"/>
      <c r="HN793" s="59"/>
      <c r="HO793" s="59"/>
      <c r="HP793" s="59"/>
      <c r="HQ793" s="59"/>
      <c r="HR793" s="59"/>
      <c r="HS793" s="59"/>
      <c r="HT793" s="59"/>
      <c r="HU793" s="59"/>
      <c r="HV793" s="59"/>
      <c r="HW793" s="59"/>
      <c r="HX793" s="59"/>
      <c r="HY793" s="59"/>
      <c r="HZ793" s="59"/>
    </row>
    <row r="794" spans="1:234" ht="10.5" customHeight="1">
      <c r="A794" s="467"/>
      <c r="B794" s="468"/>
      <c r="C794" s="294"/>
      <c r="D794" s="286">
        <v>80</v>
      </c>
      <c r="E794" s="97"/>
      <c r="F794" s="87"/>
      <c r="G794" s="87"/>
      <c r="H794" s="87"/>
      <c r="I794" s="97">
        <v>12</v>
      </c>
      <c r="J794" s="88"/>
      <c r="K794" s="89" t="s">
        <v>488</v>
      </c>
      <c r="L794" s="101">
        <v>9</v>
      </c>
      <c r="M794" s="91" t="s">
        <v>97</v>
      </c>
      <c r="N794" s="92">
        <v>17</v>
      </c>
      <c r="O794" s="212" t="s">
        <v>296</v>
      </c>
      <c r="P794" s="222"/>
      <c r="Q794" s="319"/>
      <c r="R794" s="93"/>
      <c r="S794" s="93"/>
      <c r="T794" s="94">
        <v>16</v>
      </c>
      <c r="U794" s="94"/>
      <c r="V794" s="90"/>
      <c r="W794" s="89">
        <v>123</v>
      </c>
      <c r="X794" s="92"/>
      <c r="Y794" s="182"/>
      <c r="Z794" s="184"/>
      <c r="AA794" s="306"/>
      <c r="AB794" s="442">
        <v>80</v>
      </c>
      <c r="AC794" s="349"/>
      <c r="AD794" s="349"/>
      <c r="AE794" s="349"/>
      <c r="AF794" s="349"/>
      <c r="AG794" s="349"/>
      <c r="AH794" s="349">
        <v>12</v>
      </c>
      <c r="AI794" s="306"/>
      <c r="AJ794" s="90">
        <v>8</v>
      </c>
      <c r="AK794" s="182"/>
      <c r="AL794" s="184"/>
      <c r="AM794" s="349"/>
      <c r="AN794" s="349"/>
      <c r="AO794" s="306"/>
      <c r="AP794" s="350"/>
      <c r="AQ794" s="490"/>
      <c r="AR794" s="95"/>
      <c r="AS794" s="95"/>
      <c r="AT794" s="95"/>
      <c r="AU794" s="95"/>
      <c r="AV794" s="95"/>
      <c r="AW794" s="95"/>
      <c r="AX794" s="95"/>
      <c r="AY794" s="95"/>
      <c r="AZ794" s="95"/>
      <c r="BA794" s="95"/>
      <c r="BB794" s="95"/>
      <c r="BC794" s="95"/>
      <c r="BD794" s="95"/>
      <c r="BE794" s="95"/>
      <c r="BF794" s="95"/>
      <c r="BG794" s="95"/>
      <c r="BH794" s="95"/>
      <c r="BI794" s="95"/>
      <c r="BJ794" s="95"/>
      <c r="BK794" s="95"/>
      <c r="BL794" s="95"/>
      <c r="BM794" s="95"/>
      <c r="BN794" s="95"/>
      <c r="BO794" s="95"/>
      <c r="BP794" s="95"/>
      <c r="BQ794" s="95"/>
      <c r="BR794" s="95"/>
      <c r="BS794" s="95"/>
      <c r="BT794" s="95"/>
      <c r="BU794" s="95"/>
      <c r="BV794" s="95"/>
      <c r="BW794" s="95"/>
      <c r="BX794" s="95"/>
      <c r="BY794" s="95"/>
      <c r="BZ794" s="95"/>
      <c r="CA794" s="95"/>
      <c r="CB794" s="95"/>
      <c r="CC794" s="95"/>
      <c r="CD794" s="95"/>
      <c r="CE794" s="95"/>
      <c r="CF794" s="95"/>
      <c r="CG794" s="95"/>
      <c r="CH794" s="95"/>
      <c r="CI794" s="95"/>
      <c r="CJ794" s="95"/>
      <c r="CK794" s="95"/>
      <c r="CL794" s="95"/>
      <c r="CM794" s="95"/>
      <c r="CN794" s="95"/>
      <c r="CO794" s="95"/>
      <c r="CP794" s="95"/>
      <c r="CQ794" s="95"/>
      <c r="CR794" s="95"/>
      <c r="CS794" s="95"/>
      <c r="CT794" s="95"/>
      <c r="CU794" s="95"/>
      <c r="CV794" s="95"/>
      <c r="CW794" s="95"/>
      <c r="CX794" s="95"/>
      <c r="CY794" s="95"/>
      <c r="CZ794" s="95"/>
      <c r="DA794" s="95"/>
      <c r="DB794" s="95"/>
      <c r="DC794" s="95"/>
      <c r="DD794" s="95"/>
      <c r="DE794" s="95"/>
      <c r="DF794" s="95"/>
      <c r="DG794" s="95"/>
      <c r="DH794" s="95"/>
      <c r="DI794" s="95"/>
      <c r="DJ794" s="95"/>
      <c r="DK794" s="95"/>
      <c r="DL794" s="95"/>
      <c r="DM794" s="95"/>
      <c r="DN794" s="95"/>
      <c r="DO794" s="95"/>
      <c r="DP794" s="95"/>
      <c r="DQ794" s="95"/>
      <c r="DR794" s="95"/>
      <c r="DS794" s="95"/>
      <c r="DT794" s="95"/>
      <c r="DU794" s="95"/>
      <c r="DV794" s="95"/>
      <c r="DW794" s="95"/>
      <c r="DX794" s="95"/>
      <c r="DY794" s="95"/>
      <c r="DZ794" s="95"/>
      <c r="EA794" s="95"/>
      <c r="EB794" s="95"/>
      <c r="EC794" s="95"/>
      <c r="ED794" s="95"/>
      <c r="EE794" s="95"/>
      <c r="EF794" s="95"/>
      <c r="EG794" s="95"/>
      <c r="EH794" s="95"/>
      <c r="EI794" s="95"/>
      <c r="EJ794" s="95"/>
      <c r="EK794" s="95"/>
      <c r="EL794" s="95"/>
      <c r="EM794" s="95"/>
      <c r="EN794" s="95"/>
      <c r="EO794" s="95"/>
      <c r="EP794" s="95"/>
      <c r="EQ794" s="95"/>
      <c r="ER794" s="95"/>
      <c r="ES794" s="95"/>
      <c r="ET794" s="95"/>
      <c r="EU794" s="95"/>
      <c r="EV794" s="95"/>
      <c r="EW794" s="95"/>
      <c r="EX794" s="95"/>
      <c r="EY794" s="95"/>
      <c r="EZ794" s="95"/>
      <c r="FA794" s="95"/>
      <c r="FB794" s="95"/>
      <c r="FC794" s="95"/>
      <c r="FD794" s="95"/>
      <c r="FE794" s="95"/>
      <c r="FF794" s="95"/>
      <c r="FG794" s="95"/>
      <c r="FH794" s="95"/>
      <c r="FI794" s="95"/>
      <c r="FJ794" s="95"/>
      <c r="FK794" s="95"/>
      <c r="FL794" s="95"/>
      <c r="FM794" s="95"/>
      <c r="FN794" s="95"/>
      <c r="FO794" s="95"/>
      <c r="FP794" s="95"/>
      <c r="FQ794" s="95"/>
      <c r="FR794" s="95"/>
      <c r="FS794" s="95"/>
      <c r="FT794" s="95"/>
      <c r="FU794" s="95"/>
      <c r="FV794" s="95"/>
      <c r="FW794" s="95"/>
      <c r="FX794" s="95"/>
      <c r="FY794" s="95"/>
      <c r="FZ794" s="95"/>
      <c r="GA794" s="95"/>
      <c r="GB794" s="95"/>
      <c r="GC794" s="95"/>
      <c r="GD794" s="95"/>
      <c r="GE794" s="95"/>
      <c r="GF794" s="95"/>
      <c r="GG794" s="95"/>
      <c r="GH794" s="95"/>
      <c r="GI794" s="95"/>
      <c r="GJ794" s="95"/>
      <c r="GK794" s="95"/>
      <c r="GL794" s="95"/>
      <c r="GM794" s="95"/>
      <c r="GN794" s="95"/>
      <c r="GO794" s="95"/>
      <c r="GP794" s="95"/>
      <c r="GQ794" s="95"/>
      <c r="GR794" s="95"/>
      <c r="GS794" s="95"/>
      <c r="GT794" s="95"/>
      <c r="GU794" s="95"/>
      <c r="GV794" s="95"/>
      <c r="GW794" s="95"/>
      <c r="GX794" s="95"/>
      <c r="GY794" s="95"/>
      <c r="GZ794" s="95"/>
      <c r="HA794" s="95"/>
      <c r="HB794" s="95"/>
      <c r="HC794" s="95"/>
      <c r="HD794" s="95"/>
      <c r="HE794" s="95"/>
      <c r="HF794" s="95"/>
      <c r="HG794" s="95"/>
      <c r="HH794" s="95"/>
      <c r="HI794" s="95"/>
      <c r="HJ794" s="95"/>
      <c r="HK794" s="95"/>
      <c r="HL794" s="95"/>
      <c r="HM794" s="95"/>
      <c r="HN794" s="95"/>
      <c r="HO794" s="95"/>
      <c r="HP794" s="95"/>
      <c r="HQ794" s="95"/>
      <c r="HR794" s="95"/>
      <c r="HS794" s="95"/>
      <c r="HT794" s="95"/>
      <c r="HU794" s="95"/>
      <c r="HV794" s="95"/>
      <c r="HW794" s="95"/>
      <c r="HX794" s="95"/>
      <c r="HY794" s="95"/>
      <c r="HZ794" s="95"/>
    </row>
    <row r="795" spans="1:234" s="95" customFormat="1" ht="10.5" customHeight="1">
      <c r="A795" s="463" t="s">
        <v>62</v>
      </c>
      <c r="B795" s="465">
        <f>B793+1</f>
        <v>39003</v>
      </c>
      <c r="C795" s="293">
        <f>SUM(D795:J796)</f>
        <v>0</v>
      </c>
      <c r="D795" s="285"/>
      <c r="E795" s="96"/>
      <c r="F795" s="80"/>
      <c r="G795" s="80"/>
      <c r="H795" s="80"/>
      <c r="I795" s="80"/>
      <c r="J795" s="98"/>
      <c r="K795" s="28"/>
      <c r="L795" s="30"/>
      <c r="M795" s="82"/>
      <c r="N795" s="83"/>
      <c r="O795" s="211"/>
      <c r="P795" s="221" t="s">
        <v>300</v>
      </c>
      <c r="Q795" s="318">
        <f>SUM(R795:R796,T795:T796)+SUM(S795:S796)*1.5+SUM(U795:U796)/3+SUM(V795:V796)*0.6</f>
        <v>0</v>
      </c>
      <c r="R795" s="70"/>
      <c r="S795" s="70"/>
      <c r="T795" s="29"/>
      <c r="U795" s="29"/>
      <c r="V795" s="30"/>
      <c r="W795" s="28"/>
      <c r="X795" s="83"/>
      <c r="Y795" s="180"/>
      <c r="Z795" s="307"/>
      <c r="AA795" s="54"/>
      <c r="AB795" s="38"/>
      <c r="AC795" s="37"/>
      <c r="AD795" s="37"/>
      <c r="AE795" s="37"/>
      <c r="AF795" s="37"/>
      <c r="AG795" s="37"/>
      <c r="AH795" s="37"/>
      <c r="AI795" s="54"/>
      <c r="AJ795" s="30"/>
      <c r="AK795" s="180" t="s">
        <v>99</v>
      </c>
      <c r="AL795" s="185"/>
      <c r="AM795" s="33"/>
      <c r="AN795" s="33"/>
      <c r="AO795" s="34"/>
      <c r="AP795" s="352"/>
      <c r="AQ795" s="491" t="s">
        <v>301</v>
      </c>
      <c r="AR795" s="59"/>
      <c r="AS795" s="59"/>
      <c r="AT795" s="59"/>
      <c r="AU795" s="59"/>
      <c r="AV795" s="59"/>
      <c r="AW795" s="59"/>
      <c r="AX795" s="59"/>
      <c r="AY795" s="59"/>
      <c r="AZ795" s="59"/>
      <c r="BA795" s="59"/>
      <c r="BB795" s="59"/>
      <c r="BC795" s="59"/>
      <c r="BD795" s="59"/>
      <c r="BE795" s="59"/>
      <c r="BF795" s="59"/>
      <c r="BG795" s="59"/>
      <c r="BH795" s="59"/>
      <c r="BI795" s="59"/>
      <c r="BJ795" s="59"/>
      <c r="BK795" s="59"/>
      <c r="BL795" s="59"/>
      <c r="BM795" s="59"/>
      <c r="BN795" s="59"/>
      <c r="BO795" s="59"/>
      <c r="BP795" s="59"/>
      <c r="BQ795" s="59"/>
      <c r="BR795" s="59"/>
      <c r="BS795" s="59"/>
      <c r="BT795" s="59"/>
      <c r="BU795" s="59"/>
      <c r="BV795" s="59"/>
      <c r="BW795" s="59"/>
      <c r="BX795" s="59"/>
      <c r="BY795" s="59"/>
      <c r="BZ795" s="59"/>
      <c r="CA795" s="59"/>
      <c r="CB795" s="59"/>
      <c r="CC795" s="59"/>
      <c r="CD795" s="59"/>
      <c r="CE795" s="59"/>
      <c r="CF795" s="59"/>
      <c r="CG795" s="59"/>
      <c r="CH795" s="59"/>
      <c r="CI795" s="59"/>
      <c r="CJ795" s="59"/>
      <c r="CK795" s="59"/>
      <c r="CL795" s="59"/>
      <c r="CM795" s="59"/>
      <c r="CN795" s="59"/>
      <c r="CO795" s="59"/>
      <c r="CP795" s="59"/>
      <c r="CQ795" s="59"/>
      <c r="CR795" s="59"/>
      <c r="CS795" s="59"/>
      <c r="CT795" s="59"/>
      <c r="CU795" s="59"/>
      <c r="CV795" s="59"/>
      <c r="CW795" s="59"/>
      <c r="CX795" s="59"/>
      <c r="CY795" s="59"/>
      <c r="CZ795" s="59"/>
      <c r="DA795" s="59"/>
      <c r="DB795" s="59"/>
      <c r="DC795" s="59"/>
      <c r="DD795" s="59"/>
      <c r="DE795" s="59"/>
      <c r="DF795" s="59"/>
      <c r="DG795" s="59"/>
      <c r="DH795" s="59"/>
      <c r="DI795" s="59"/>
      <c r="DJ795" s="59"/>
      <c r="DK795" s="59"/>
      <c r="DL795" s="59"/>
      <c r="DM795" s="59"/>
      <c r="DN795" s="59"/>
      <c r="DO795" s="59"/>
      <c r="DP795" s="59"/>
      <c r="DQ795" s="59"/>
      <c r="DR795" s="59"/>
      <c r="DS795" s="59"/>
      <c r="DT795" s="59"/>
      <c r="DU795" s="59"/>
      <c r="DV795" s="59"/>
      <c r="DW795" s="59"/>
      <c r="DX795" s="59"/>
      <c r="DY795" s="59"/>
      <c r="DZ795" s="59"/>
      <c r="EA795" s="59"/>
      <c r="EB795" s="59"/>
      <c r="EC795" s="59"/>
      <c r="ED795" s="59"/>
      <c r="EE795" s="59"/>
      <c r="EF795" s="59"/>
      <c r="EG795" s="59"/>
      <c r="EH795" s="59"/>
      <c r="EI795" s="59"/>
      <c r="EJ795" s="59"/>
      <c r="EK795" s="59"/>
      <c r="EL795" s="59"/>
      <c r="EM795" s="59"/>
      <c r="EN795" s="59"/>
      <c r="EO795" s="59"/>
      <c r="EP795" s="59"/>
      <c r="EQ795" s="59"/>
      <c r="ER795" s="59"/>
      <c r="ES795" s="59"/>
      <c r="ET795" s="59"/>
      <c r="EU795" s="59"/>
      <c r="EV795" s="59"/>
      <c r="EW795" s="59"/>
      <c r="EX795" s="59"/>
      <c r="EY795" s="59"/>
      <c r="EZ795" s="59"/>
      <c r="FA795" s="59"/>
      <c r="FB795" s="59"/>
      <c r="FC795" s="59"/>
      <c r="FD795" s="59"/>
      <c r="FE795" s="59"/>
      <c r="FF795" s="59"/>
      <c r="FG795" s="59"/>
      <c r="FH795" s="59"/>
      <c r="FI795" s="59"/>
      <c r="FJ795" s="59"/>
      <c r="FK795" s="59"/>
      <c r="FL795" s="59"/>
      <c r="FM795" s="59"/>
      <c r="FN795" s="59"/>
      <c r="FO795" s="59"/>
      <c r="FP795" s="59"/>
      <c r="FQ795" s="59"/>
      <c r="FR795" s="59"/>
      <c r="FS795" s="59"/>
      <c r="FT795" s="59"/>
      <c r="FU795" s="59"/>
      <c r="FV795" s="59"/>
      <c r="FW795" s="59"/>
      <c r="FX795" s="59"/>
      <c r="FY795" s="59"/>
      <c r="FZ795" s="59"/>
      <c r="GA795" s="59"/>
      <c r="GB795" s="59"/>
      <c r="GC795" s="59"/>
      <c r="GD795" s="59"/>
      <c r="GE795" s="59"/>
      <c r="GF795" s="59"/>
      <c r="GG795" s="59"/>
      <c r="GH795" s="59"/>
      <c r="GI795" s="59"/>
      <c r="GJ795" s="59"/>
      <c r="GK795" s="59"/>
      <c r="GL795" s="59"/>
      <c r="GM795" s="59"/>
      <c r="GN795" s="59"/>
      <c r="GO795" s="59"/>
      <c r="GP795" s="59"/>
      <c r="GQ795" s="59"/>
      <c r="GR795" s="59"/>
      <c r="GS795" s="59"/>
      <c r="GT795" s="59"/>
      <c r="GU795" s="59"/>
      <c r="GV795" s="59"/>
      <c r="GW795" s="59"/>
      <c r="GX795" s="59"/>
      <c r="GY795" s="59"/>
      <c r="GZ795" s="59"/>
      <c r="HA795" s="59"/>
      <c r="HB795" s="59"/>
      <c r="HC795" s="59"/>
      <c r="HD795" s="59"/>
      <c r="HE795" s="59"/>
      <c r="HF795" s="59"/>
      <c r="HG795" s="59"/>
      <c r="HH795" s="59"/>
      <c r="HI795" s="59"/>
      <c r="HJ795" s="59"/>
      <c r="HK795" s="59"/>
      <c r="HL795" s="59"/>
      <c r="HM795" s="59"/>
      <c r="HN795" s="59"/>
      <c r="HO795" s="59"/>
      <c r="HP795" s="59"/>
      <c r="HQ795" s="59"/>
      <c r="HR795" s="59"/>
      <c r="HS795" s="59"/>
      <c r="HT795" s="59"/>
      <c r="HU795" s="59"/>
      <c r="HV795" s="59"/>
      <c r="HW795" s="59"/>
      <c r="HX795" s="59"/>
      <c r="HY795" s="59"/>
      <c r="HZ795" s="59"/>
    </row>
    <row r="796" spans="1:234" ht="10.5" customHeight="1">
      <c r="A796" s="467"/>
      <c r="B796" s="468"/>
      <c r="C796" s="294"/>
      <c r="D796" s="286"/>
      <c r="E796" s="97"/>
      <c r="F796" s="87"/>
      <c r="G796" s="87"/>
      <c r="H796" s="87"/>
      <c r="I796" s="87"/>
      <c r="J796" s="100"/>
      <c r="K796" s="89"/>
      <c r="L796" s="90"/>
      <c r="M796" s="91"/>
      <c r="N796" s="92"/>
      <c r="O796" s="212"/>
      <c r="P796" s="222" t="s">
        <v>300</v>
      </c>
      <c r="Q796" s="319"/>
      <c r="R796" s="93"/>
      <c r="S796" s="93"/>
      <c r="T796" s="94"/>
      <c r="U796" s="94"/>
      <c r="V796" s="90"/>
      <c r="W796" s="89"/>
      <c r="X796" s="92"/>
      <c r="Y796" s="182"/>
      <c r="Z796" s="184"/>
      <c r="AA796" s="309"/>
      <c r="AB796" s="443"/>
      <c r="AC796" s="444"/>
      <c r="AD796" s="444"/>
      <c r="AE796" s="444"/>
      <c r="AF796" s="444"/>
      <c r="AG796" s="444"/>
      <c r="AH796" s="444"/>
      <c r="AI796" s="309"/>
      <c r="AJ796" s="90">
        <v>7</v>
      </c>
      <c r="AK796" s="182"/>
      <c r="AL796" s="184"/>
      <c r="AM796" s="349"/>
      <c r="AN796" s="349"/>
      <c r="AO796" s="306"/>
      <c r="AP796" s="350"/>
      <c r="AQ796" s="490"/>
      <c r="AR796" s="95"/>
      <c r="AS796" s="95"/>
      <c r="AT796" s="95"/>
      <c r="AU796" s="95"/>
      <c r="AV796" s="95"/>
      <c r="AW796" s="95"/>
      <c r="AX796" s="95"/>
      <c r="AY796" s="95"/>
      <c r="AZ796" s="95"/>
      <c r="BA796" s="95"/>
      <c r="BB796" s="95"/>
      <c r="BC796" s="95"/>
      <c r="BD796" s="95"/>
      <c r="BE796" s="95"/>
      <c r="BF796" s="95"/>
      <c r="BG796" s="95"/>
      <c r="BH796" s="95"/>
      <c r="BI796" s="95"/>
      <c r="BJ796" s="95"/>
      <c r="BK796" s="95"/>
      <c r="BL796" s="95"/>
      <c r="BM796" s="95"/>
      <c r="BN796" s="95"/>
      <c r="BO796" s="95"/>
      <c r="BP796" s="95"/>
      <c r="BQ796" s="95"/>
      <c r="BR796" s="95"/>
      <c r="BS796" s="95"/>
      <c r="BT796" s="95"/>
      <c r="BU796" s="95"/>
      <c r="BV796" s="95"/>
      <c r="BW796" s="95"/>
      <c r="BX796" s="95"/>
      <c r="BY796" s="95"/>
      <c r="BZ796" s="95"/>
      <c r="CA796" s="95"/>
      <c r="CB796" s="95"/>
      <c r="CC796" s="95"/>
      <c r="CD796" s="95"/>
      <c r="CE796" s="95"/>
      <c r="CF796" s="95"/>
      <c r="CG796" s="95"/>
      <c r="CH796" s="95"/>
      <c r="CI796" s="95"/>
      <c r="CJ796" s="95"/>
      <c r="CK796" s="95"/>
      <c r="CL796" s="95"/>
      <c r="CM796" s="95"/>
      <c r="CN796" s="95"/>
      <c r="CO796" s="95"/>
      <c r="CP796" s="95"/>
      <c r="CQ796" s="95"/>
      <c r="CR796" s="95"/>
      <c r="CS796" s="95"/>
      <c r="CT796" s="95"/>
      <c r="CU796" s="95"/>
      <c r="CV796" s="95"/>
      <c r="CW796" s="95"/>
      <c r="CX796" s="95"/>
      <c r="CY796" s="95"/>
      <c r="CZ796" s="95"/>
      <c r="DA796" s="95"/>
      <c r="DB796" s="95"/>
      <c r="DC796" s="95"/>
      <c r="DD796" s="95"/>
      <c r="DE796" s="95"/>
      <c r="DF796" s="95"/>
      <c r="DG796" s="95"/>
      <c r="DH796" s="95"/>
      <c r="DI796" s="95"/>
      <c r="DJ796" s="95"/>
      <c r="DK796" s="95"/>
      <c r="DL796" s="95"/>
      <c r="DM796" s="95"/>
      <c r="DN796" s="95"/>
      <c r="DO796" s="95"/>
      <c r="DP796" s="95"/>
      <c r="DQ796" s="95"/>
      <c r="DR796" s="95"/>
      <c r="DS796" s="95"/>
      <c r="DT796" s="95"/>
      <c r="DU796" s="95"/>
      <c r="DV796" s="95"/>
      <c r="DW796" s="95"/>
      <c r="DX796" s="95"/>
      <c r="DY796" s="95"/>
      <c r="DZ796" s="95"/>
      <c r="EA796" s="95"/>
      <c r="EB796" s="95"/>
      <c r="EC796" s="95"/>
      <c r="ED796" s="95"/>
      <c r="EE796" s="95"/>
      <c r="EF796" s="95"/>
      <c r="EG796" s="95"/>
      <c r="EH796" s="95"/>
      <c r="EI796" s="95"/>
      <c r="EJ796" s="95"/>
      <c r="EK796" s="95"/>
      <c r="EL796" s="95"/>
      <c r="EM796" s="95"/>
      <c r="EN796" s="95"/>
      <c r="EO796" s="95"/>
      <c r="EP796" s="95"/>
      <c r="EQ796" s="95"/>
      <c r="ER796" s="95"/>
      <c r="ES796" s="95"/>
      <c r="ET796" s="95"/>
      <c r="EU796" s="95"/>
      <c r="EV796" s="95"/>
      <c r="EW796" s="95"/>
      <c r="EX796" s="95"/>
      <c r="EY796" s="95"/>
      <c r="EZ796" s="95"/>
      <c r="FA796" s="95"/>
      <c r="FB796" s="95"/>
      <c r="FC796" s="95"/>
      <c r="FD796" s="95"/>
      <c r="FE796" s="95"/>
      <c r="FF796" s="95"/>
      <c r="FG796" s="95"/>
      <c r="FH796" s="95"/>
      <c r="FI796" s="95"/>
      <c r="FJ796" s="95"/>
      <c r="FK796" s="95"/>
      <c r="FL796" s="95"/>
      <c r="FM796" s="95"/>
      <c r="FN796" s="95"/>
      <c r="FO796" s="95"/>
      <c r="FP796" s="95"/>
      <c r="FQ796" s="95"/>
      <c r="FR796" s="95"/>
      <c r="FS796" s="95"/>
      <c r="FT796" s="95"/>
      <c r="FU796" s="95"/>
      <c r="FV796" s="95"/>
      <c r="FW796" s="95"/>
      <c r="FX796" s="95"/>
      <c r="FY796" s="95"/>
      <c r="FZ796" s="95"/>
      <c r="GA796" s="95"/>
      <c r="GB796" s="95"/>
      <c r="GC796" s="95"/>
      <c r="GD796" s="95"/>
      <c r="GE796" s="95"/>
      <c r="GF796" s="95"/>
      <c r="GG796" s="95"/>
      <c r="GH796" s="95"/>
      <c r="GI796" s="95"/>
      <c r="GJ796" s="95"/>
      <c r="GK796" s="95"/>
      <c r="GL796" s="95"/>
      <c r="GM796" s="95"/>
      <c r="GN796" s="95"/>
      <c r="GO796" s="95"/>
      <c r="GP796" s="95"/>
      <c r="GQ796" s="95"/>
      <c r="GR796" s="95"/>
      <c r="GS796" s="95"/>
      <c r="GT796" s="95"/>
      <c r="GU796" s="95"/>
      <c r="GV796" s="95"/>
      <c r="GW796" s="95"/>
      <c r="GX796" s="95"/>
      <c r="GY796" s="95"/>
      <c r="GZ796" s="95"/>
      <c r="HA796" s="95"/>
      <c r="HB796" s="95"/>
      <c r="HC796" s="95"/>
      <c r="HD796" s="95"/>
      <c r="HE796" s="95"/>
      <c r="HF796" s="95"/>
      <c r="HG796" s="95"/>
      <c r="HH796" s="95"/>
      <c r="HI796" s="95"/>
      <c r="HJ796" s="95"/>
      <c r="HK796" s="95"/>
      <c r="HL796" s="95"/>
      <c r="HM796" s="95"/>
      <c r="HN796" s="95"/>
      <c r="HO796" s="95"/>
      <c r="HP796" s="95"/>
      <c r="HQ796" s="95"/>
      <c r="HR796" s="95"/>
      <c r="HS796" s="95"/>
      <c r="HT796" s="95"/>
      <c r="HU796" s="95"/>
      <c r="HV796" s="95"/>
      <c r="HW796" s="95"/>
      <c r="HX796" s="95"/>
      <c r="HY796" s="95"/>
      <c r="HZ796" s="95"/>
    </row>
    <row r="797" spans="1:234" s="95" customFormat="1" ht="10.5" customHeight="1">
      <c r="A797" s="463" t="s">
        <v>63</v>
      </c>
      <c r="B797" s="465">
        <f>B795+1</f>
        <v>39004</v>
      </c>
      <c r="C797" s="293">
        <f>SUM(D797:J798)</f>
        <v>60</v>
      </c>
      <c r="D797" s="284"/>
      <c r="E797" s="80"/>
      <c r="F797" s="80"/>
      <c r="G797" s="80"/>
      <c r="H797" s="80"/>
      <c r="I797" s="80"/>
      <c r="J797" s="81"/>
      <c r="K797" s="28"/>
      <c r="L797" s="30"/>
      <c r="M797" s="82"/>
      <c r="N797" s="83"/>
      <c r="O797" s="211"/>
      <c r="P797" s="221"/>
      <c r="Q797" s="318">
        <f>SUM(R797:R798,T797:T798)+SUM(S797:S798)*1.5+SUM(U797:U798)/3+SUM(V797:V798)*0.6</f>
        <v>0</v>
      </c>
      <c r="R797" s="70"/>
      <c r="S797" s="70"/>
      <c r="T797" s="29"/>
      <c r="U797" s="29"/>
      <c r="V797" s="30"/>
      <c r="W797" s="28"/>
      <c r="X797" s="83"/>
      <c r="Y797" s="140"/>
      <c r="Z797" s="185"/>
      <c r="AA797" s="34"/>
      <c r="AB797" s="32"/>
      <c r="AC797" s="33"/>
      <c r="AD797" s="33"/>
      <c r="AE797" s="33"/>
      <c r="AF797" s="33"/>
      <c r="AG797" s="33"/>
      <c r="AH797" s="33"/>
      <c r="AI797" s="34"/>
      <c r="AJ797" s="30"/>
      <c r="AK797" s="180" t="s">
        <v>99</v>
      </c>
      <c r="AL797" s="185"/>
      <c r="AM797" s="33"/>
      <c r="AN797" s="33"/>
      <c r="AO797" s="34"/>
      <c r="AP797" s="352"/>
      <c r="AQ797" s="491" t="s">
        <v>302</v>
      </c>
      <c r="AR797" s="59"/>
      <c r="AS797" s="59"/>
      <c r="AT797" s="59"/>
      <c r="AU797" s="59"/>
      <c r="AV797" s="59"/>
      <c r="AW797" s="59"/>
      <c r="AX797" s="59"/>
      <c r="AY797" s="59"/>
      <c r="AZ797" s="59"/>
      <c r="BA797" s="59"/>
      <c r="BB797" s="59"/>
      <c r="BC797" s="59"/>
      <c r="BD797" s="59"/>
      <c r="BE797" s="59"/>
      <c r="BF797" s="59"/>
      <c r="BG797" s="59"/>
      <c r="BH797" s="59"/>
      <c r="BI797" s="59"/>
      <c r="BJ797" s="59"/>
      <c r="BK797" s="59"/>
      <c r="BL797" s="59"/>
      <c r="BM797" s="59"/>
      <c r="BN797" s="59"/>
      <c r="BO797" s="59"/>
      <c r="BP797" s="59"/>
      <c r="BQ797" s="59"/>
      <c r="BR797" s="59"/>
      <c r="BS797" s="59"/>
      <c r="BT797" s="59"/>
      <c r="BU797" s="59"/>
      <c r="BV797" s="59"/>
      <c r="BW797" s="59"/>
      <c r="BX797" s="59"/>
      <c r="BY797" s="59"/>
      <c r="BZ797" s="59"/>
      <c r="CA797" s="59"/>
      <c r="CB797" s="59"/>
      <c r="CC797" s="59"/>
      <c r="CD797" s="59"/>
      <c r="CE797" s="59"/>
      <c r="CF797" s="59"/>
      <c r="CG797" s="59"/>
      <c r="CH797" s="59"/>
      <c r="CI797" s="59"/>
      <c r="CJ797" s="59"/>
      <c r="CK797" s="59"/>
      <c r="CL797" s="59"/>
      <c r="CM797" s="59"/>
      <c r="CN797" s="59"/>
      <c r="CO797" s="59"/>
      <c r="CP797" s="59"/>
      <c r="CQ797" s="59"/>
      <c r="CR797" s="59"/>
      <c r="CS797" s="59"/>
      <c r="CT797" s="59"/>
      <c r="CU797" s="59"/>
      <c r="CV797" s="59"/>
      <c r="CW797" s="59"/>
      <c r="CX797" s="59"/>
      <c r="CY797" s="59"/>
      <c r="CZ797" s="59"/>
      <c r="DA797" s="59"/>
      <c r="DB797" s="59"/>
      <c r="DC797" s="59"/>
      <c r="DD797" s="59"/>
      <c r="DE797" s="59"/>
      <c r="DF797" s="59"/>
      <c r="DG797" s="59"/>
      <c r="DH797" s="59"/>
      <c r="DI797" s="59"/>
      <c r="DJ797" s="59"/>
      <c r="DK797" s="59"/>
      <c r="DL797" s="59"/>
      <c r="DM797" s="59"/>
      <c r="DN797" s="59"/>
      <c r="DO797" s="59"/>
      <c r="DP797" s="59"/>
      <c r="DQ797" s="59"/>
      <c r="DR797" s="59"/>
      <c r="DS797" s="59"/>
      <c r="DT797" s="59"/>
      <c r="DU797" s="59"/>
      <c r="DV797" s="59"/>
      <c r="DW797" s="59"/>
      <c r="DX797" s="59"/>
      <c r="DY797" s="59"/>
      <c r="DZ797" s="59"/>
      <c r="EA797" s="59"/>
      <c r="EB797" s="59"/>
      <c r="EC797" s="59"/>
      <c r="ED797" s="59"/>
      <c r="EE797" s="59"/>
      <c r="EF797" s="59"/>
      <c r="EG797" s="59"/>
      <c r="EH797" s="59"/>
      <c r="EI797" s="59"/>
      <c r="EJ797" s="59"/>
      <c r="EK797" s="59"/>
      <c r="EL797" s="59"/>
      <c r="EM797" s="59"/>
      <c r="EN797" s="59"/>
      <c r="EO797" s="59"/>
      <c r="EP797" s="59"/>
      <c r="EQ797" s="59"/>
      <c r="ER797" s="59"/>
      <c r="ES797" s="59"/>
      <c r="ET797" s="59"/>
      <c r="EU797" s="59"/>
      <c r="EV797" s="59"/>
      <c r="EW797" s="59"/>
      <c r="EX797" s="59"/>
      <c r="EY797" s="59"/>
      <c r="EZ797" s="59"/>
      <c r="FA797" s="59"/>
      <c r="FB797" s="59"/>
      <c r="FC797" s="59"/>
      <c r="FD797" s="59"/>
      <c r="FE797" s="59"/>
      <c r="FF797" s="59"/>
      <c r="FG797" s="59"/>
      <c r="FH797" s="59"/>
      <c r="FI797" s="59"/>
      <c r="FJ797" s="59"/>
      <c r="FK797" s="59"/>
      <c r="FL797" s="59"/>
      <c r="FM797" s="59"/>
      <c r="FN797" s="59"/>
      <c r="FO797" s="59"/>
      <c r="FP797" s="59"/>
      <c r="FQ797" s="59"/>
      <c r="FR797" s="59"/>
      <c r="FS797" s="59"/>
      <c r="FT797" s="59"/>
      <c r="FU797" s="59"/>
      <c r="FV797" s="59"/>
      <c r="FW797" s="59"/>
      <c r="FX797" s="59"/>
      <c r="FY797" s="59"/>
      <c r="FZ797" s="59"/>
      <c r="GA797" s="59"/>
      <c r="GB797" s="59"/>
      <c r="GC797" s="59"/>
      <c r="GD797" s="59"/>
      <c r="GE797" s="59"/>
      <c r="GF797" s="59"/>
      <c r="GG797" s="59"/>
      <c r="GH797" s="59"/>
      <c r="GI797" s="59"/>
      <c r="GJ797" s="59"/>
      <c r="GK797" s="59"/>
      <c r="GL797" s="59"/>
      <c r="GM797" s="59"/>
      <c r="GN797" s="59"/>
      <c r="GO797" s="59"/>
      <c r="GP797" s="59"/>
      <c r="GQ797" s="59"/>
      <c r="GR797" s="59"/>
      <c r="GS797" s="59"/>
      <c r="GT797" s="59"/>
      <c r="GU797" s="59"/>
      <c r="GV797" s="59"/>
      <c r="GW797" s="59"/>
      <c r="GX797" s="59"/>
      <c r="GY797" s="59"/>
      <c r="GZ797" s="59"/>
      <c r="HA797" s="59"/>
      <c r="HB797" s="59"/>
      <c r="HC797" s="59"/>
      <c r="HD797" s="59"/>
      <c r="HE797" s="59"/>
      <c r="HF797" s="59"/>
      <c r="HG797" s="59"/>
      <c r="HH797" s="59"/>
      <c r="HI797" s="59"/>
      <c r="HJ797" s="59"/>
      <c r="HK797" s="59"/>
      <c r="HL797" s="59"/>
      <c r="HM797" s="59"/>
      <c r="HN797" s="59"/>
      <c r="HO797" s="59"/>
      <c r="HP797" s="59"/>
      <c r="HQ797" s="59"/>
      <c r="HR797" s="59"/>
      <c r="HS797" s="59"/>
      <c r="HT797" s="59"/>
      <c r="HU797" s="59"/>
      <c r="HV797" s="59"/>
      <c r="HW797" s="59"/>
      <c r="HX797" s="59"/>
      <c r="HY797" s="59"/>
      <c r="HZ797" s="59"/>
    </row>
    <row r="798" spans="1:234" ht="10.5" customHeight="1">
      <c r="A798" s="467"/>
      <c r="B798" s="468"/>
      <c r="C798" s="294"/>
      <c r="D798" s="283">
        <v>32</v>
      </c>
      <c r="E798" s="87">
        <v>8</v>
      </c>
      <c r="F798" s="87">
        <v>15</v>
      </c>
      <c r="G798" s="87">
        <v>5</v>
      </c>
      <c r="H798" s="87"/>
      <c r="I798" s="87"/>
      <c r="J798" s="88"/>
      <c r="K798" s="89"/>
      <c r="L798" s="90">
        <v>9</v>
      </c>
      <c r="M798" s="91" t="s">
        <v>97</v>
      </c>
      <c r="N798" s="92">
        <v>18</v>
      </c>
      <c r="O798" s="212" t="s">
        <v>266</v>
      </c>
      <c r="P798" s="222"/>
      <c r="Q798" s="319"/>
      <c r="R798" s="93"/>
      <c r="S798" s="93"/>
      <c r="T798" s="94"/>
      <c r="U798" s="94"/>
      <c r="V798" s="90"/>
      <c r="W798" s="89"/>
      <c r="X798" s="92">
        <v>182</v>
      </c>
      <c r="Y798" s="182"/>
      <c r="Z798" s="184"/>
      <c r="AA798" s="306"/>
      <c r="AB798" s="442"/>
      <c r="AC798" s="349"/>
      <c r="AD798" s="349"/>
      <c r="AE798" s="349"/>
      <c r="AF798" s="349"/>
      <c r="AG798" s="349"/>
      <c r="AH798" s="349"/>
      <c r="AI798" s="306">
        <v>60</v>
      </c>
      <c r="AJ798" s="90">
        <v>7</v>
      </c>
      <c r="AK798" s="183"/>
      <c r="AL798" s="184"/>
      <c r="AM798" s="349"/>
      <c r="AN798" s="349"/>
      <c r="AO798" s="306"/>
      <c r="AP798" s="350"/>
      <c r="AQ798" s="490"/>
      <c r="AR798" s="95"/>
      <c r="AS798" s="95"/>
      <c r="AT798" s="95"/>
      <c r="AU798" s="95"/>
      <c r="AV798" s="95"/>
      <c r="AW798" s="95"/>
      <c r="AX798" s="95"/>
      <c r="AY798" s="95"/>
      <c r="AZ798" s="95"/>
      <c r="BA798" s="95"/>
      <c r="BB798" s="95"/>
      <c r="BC798" s="95"/>
      <c r="BD798" s="95"/>
      <c r="BE798" s="95"/>
      <c r="BF798" s="95"/>
      <c r="BG798" s="95"/>
      <c r="BH798" s="95"/>
      <c r="BI798" s="95"/>
      <c r="BJ798" s="95"/>
      <c r="BK798" s="95"/>
      <c r="BL798" s="95"/>
      <c r="BM798" s="95"/>
      <c r="BN798" s="95"/>
      <c r="BO798" s="95"/>
      <c r="BP798" s="95"/>
      <c r="BQ798" s="95"/>
      <c r="BR798" s="95"/>
      <c r="BS798" s="95"/>
      <c r="BT798" s="95"/>
      <c r="BU798" s="95"/>
      <c r="BV798" s="95"/>
      <c r="BW798" s="95"/>
      <c r="BX798" s="95"/>
      <c r="BY798" s="95"/>
      <c r="BZ798" s="95"/>
      <c r="CA798" s="95"/>
      <c r="CB798" s="95"/>
      <c r="CC798" s="95"/>
      <c r="CD798" s="95"/>
      <c r="CE798" s="95"/>
      <c r="CF798" s="95"/>
      <c r="CG798" s="95"/>
      <c r="CH798" s="95"/>
      <c r="CI798" s="95"/>
      <c r="CJ798" s="95"/>
      <c r="CK798" s="95"/>
      <c r="CL798" s="95"/>
      <c r="CM798" s="95"/>
      <c r="CN798" s="95"/>
      <c r="CO798" s="95"/>
      <c r="CP798" s="95"/>
      <c r="CQ798" s="95"/>
      <c r="CR798" s="95"/>
      <c r="CS798" s="95"/>
      <c r="CT798" s="95"/>
      <c r="CU798" s="95"/>
      <c r="CV798" s="95"/>
      <c r="CW798" s="95"/>
      <c r="CX798" s="95"/>
      <c r="CY798" s="95"/>
      <c r="CZ798" s="95"/>
      <c r="DA798" s="95"/>
      <c r="DB798" s="95"/>
      <c r="DC798" s="95"/>
      <c r="DD798" s="95"/>
      <c r="DE798" s="95"/>
      <c r="DF798" s="95"/>
      <c r="DG798" s="95"/>
      <c r="DH798" s="95"/>
      <c r="DI798" s="95"/>
      <c r="DJ798" s="95"/>
      <c r="DK798" s="95"/>
      <c r="DL798" s="95"/>
      <c r="DM798" s="95"/>
      <c r="DN798" s="95"/>
      <c r="DO798" s="95"/>
      <c r="DP798" s="95"/>
      <c r="DQ798" s="95"/>
      <c r="DR798" s="95"/>
      <c r="DS798" s="95"/>
      <c r="DT798" s="95"/>
      <c r="DU798" s="95"/>
      <c r="DV798" s="95"/>
      <c r="DW798" s="95"/>
      <c r="DX798" s="95"/>
      <c r="DY798" s="95"/>
      <c r="DZ798" s="95"/>
      <c r="EA798" s="95"/>
      <c r="EB798" s="95"/>
      <c r="EC798" s="95"/>
      <c r="ED798" s="95"/>
      <c r="EE798" s="95"/>
      <c r="EF798" s="95"/>
      <c r="EG798" s="95"/>
      <c r="EH798" s="95"/>
      <c r="EI798" s="95"/>
      <c r="EJ798" s="95"/>
      <c r="EK798" s="95"/>
      <c r="EL798" s="95"/>
      <c r="EM798" s="95"/>
      <c r="EN798" s="95"/>
      <c r="EO798" s="95"/>
      <c r="EP798" s="95"/>
      <c r="EQ798" s="95"/>
      <c r="ER798" s="95"/>
      <c r="ES798" s="95"/>
      <c r="ET798" s="95"/>
      <c r="EU798" s="95"/>
      <c r="EV798" s="95"/>
      <c r="EW798" s="95"/>
      <c r="EX798" s="95"/>
      <c r="EY798" s="95"/>
      <c r="EZ798" s="95"/>
      <c r="FA798" s="95"/>
      <c r="FB798" s="95"/>
      <c r="FC798" s="95"/>
      <c r="FD798" s="95"/>
      <c r="FE798" s="95"/>
      <c r="FF798" s="95"/>
      <c r="FG798" s="95"/>
      <c r="FH798" s="95"/>
      <c r="FI798" s="95"/>
      <c r="FJ798" s="95"/>
      <c r="FK798" s="95"/>
      <c r="FL798" s="95"/>
      <c r="FM798" s="95"/>
      <c r="FN798" s="95"/>
      <c r="FO798" s="95"/>
      <c r="FP798" s="95"/>
      <c r="FQ798" s="95"/>
      <c r="FR798" s="95"/>
      <c r="FS798" s="95"/>
      <c r="FT798" s="95"/>
      <c r="FU798" s="95"/>
      <c r="FV798" s="95"/>
      <c r="FW798" s="95"/>
      <c r="FX798" s="95"/>
      <c r="FY798" s="95"/>
      <c r="FZ798" s="95"/>
      <c r="GA798" s="95"/>
      <c r="GB798" s="95"/>
      <c r="GC798" s="95"/>
      <c r="GD798" s="95"/>
      <c r="GE798" s="95"/>
      <c r="GF798" s="95"/>
      <c r="GG798" s="95"/>
      <c r="GH798" s="95"/>
      <c r="GI798" s="95"/>
      <c r="GJ798" s="95"/>
      <c r="GK798" s="95"/>
      <c r="GL798" s="95"/>
      <c r="GM798" s="95"/>
      <c r="GN798" s="95"/>
      <c r="GO798" s="95"/>
      <c r="GP798" s="95"/>
      <c r="GQ798" s="95"/>
      <c r="GR798" s="95"/>
      <c r="GS798" s="95"/>
      <c r="GT798" s="95"/>
      <c r="GU798" s="95"/>
      <c r="GV798" s="95"/>
      <c r="GW798" s="95"/>
      <c r="GX798" s="95"/>
      <c r="GY798" s="95"/>
      <c r="GZ798" s="95"/>
      <c r="HA798" s="95"/>
      <c r="HB798" s="95"/>
      <c r="HC798" s="95"/>
      <c r="HD798" s="95"/>
      <c r="HE798" s="95"/>
      <c r="HF798" s="95"/>
      <c r="HG798" s="95"/>
      <c r="HH798" s="95"/>
      <c r="HI798" s="95"/>
      <c r="HJ798" s="95"/>
      <c r="HK798" s="95"/>
      <c r="HL798" s="95"/>
      <c r="HM798" s="95"/>
      <c r="HN798" s="95"/>
      <c r="HO798" s="95"/>
      <c r="HP798" s="95"/>
      <c r="HQ798" s="95"/>
      <c r="HR798" s="95"/>
      <c r="HS798" s="95"/>
      <c r="HT798" s="95"/>
      <c r="HU798" s="95"/>
      <c r="HV798" s="95"/>
      <c r="HW798" s="95"/>
      <c r="HX798" s="95"/>
      <c r="HY798" s="95"/>
      <c r="HZ798" s="95"/>
    </row>
    <row r="799" spans="1:234" s="95" customFormat="1" ht="10.5" customHeight="1">
      <c r="A799" s="463" t="s">
        <v>64</v>
      </c>
      <c r="B799" s="465">
        <f>B797+1</f>
        <v>39005</v>
      </c>
      <c r="C799" s="293">
        <f>SUM(D799:J800)</f>
        <v>180</v>
      </c>
      <c r="D799" s="285">
        <v>180</v>
      </c>
      <c r="E799" s="96"/>
      <c r="F799" s="80"/>
      <c r="G799" s="80"/>
      <c r="H799" s="80"/>
      <c r="I799" s="80"/>
      <c r="J799" s="98"/>
      <c r="K799" s="28" t="s">
        <v>124</v>
      </c>
      <c r="L799" s="99">
        <v>9</v>
      </c>
      <c r="M799" s="82" t="s">
        <v>100</v>
      </c>
      <c r="N799" s="83">
        <v>10</v>
      </c>
      <c r="O799" s="213" t="s">
        <v>305</v>
      </c>
      <c r="P799" s="221"/>
      <c r="Q799" s="320">
        <f>SUM(R799:R800,T799:T800)+SUM(S799:S800)*1.5+SUM(U799:U800)/3+SUM(V799:V800)*0.6</f>
        <v>18</v>
      </c>
      <c r="R799" s="70">
        <v>12</v>
      </c>
      <c r="S799" s="70">
        <v>4</v>
      </c>
      <c r="T799" s="29"/>
      <c r="U799" s="29"/>
      <c r="V799" s="30"/>
      <c r="W799" s="28">
        <v>106</v>
      </c>
      <c r="X799" s="83"/>
      <c r="Y799" s="140"/>
      <c r="Z799" s="185"/>
      <c r="AA799" s="34"/>
      <c r="AB799" s="32">
        <v>180</v>
      </c>
      <c r="AC799" s="33"/>
      <c r="AD799" s="33"/>
      <c r="AE799" s="33"/>
      <c r="AF799" s="33"/>
      <c r="AG799" s="33"/>
      <c r="AH799" s="33"/>
      <c r="AI799" s="34"/>
      <c r="AJ799" s="30"/>
      <c r="AK799" s="180" t="s">
        <v>99</v>
      </c>
      <c r="AL799" s="185"/>
      <c r="AM799" s="33"/>
      <c r="AN799" s="351"/>
      <c r="AO799" s="34"/>
      <c r="AP799" s="352"/>
      <c r="AQ799" s="491" t="s">
        <v>303</v>
      </c>
      <c r="AR799" s="59"/>
      <c r="AS799" s="59"/>
      <c r="AT799" s="59"/>
      <c r="AU799" s="59"/>
      <c r="AV799" s="59"/>
      <c r="AW799" s="59"/>
      <c r="AX799" s="59"/>
      <c r="AY799" s="59"/>
      <c r="AZ799" s="59"/>
      <c r="BA799" s="59"/>
      <c r="BB799" s="59"/>
      <c r="BC799" s="59"/>
      <c r="BD799" s="59"/>
      <c r="BE799" s="59"/>
      <c r="BF799" s="59"/>
      <c r="BG799" s="59"/>
      <c r="BH799" s="59"/>
      <c r="BI799" s="59"/>
      <c r="BJ799" s="59"/>
      <c r="BK799" s="59"/>
      <c r="BL799" s="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59"/>
      <c r="CR799" s="59"/>
      <c r="CS799" s="59"/>
      <c r="CT799" s="59"/>
      <c r="CU799" s="59"/>
      <c r="CV799" s="59"/>
      <c r="CW799" s="59"/>
      <c r="CX799" s="59"/>
      <c r="CY799" s="59"/>
      <c r="CZ799" s="59"/>
      <c r="DA799" s="59"/>
      <c r="DB799" s="59"/>
      <c r="DC799" s="59"/>
      <c r="DD799" s="59"/>
      <c r="DE799" s="59"/>
      <c r="DF799" s="59"/>
      <c r="DG799" s="59"/>
      <c r="DH799" s="59"/>
      <c r="DI799" s="59"/>
      <c r="DJ799" s="59"/>
      <c r="DK799" s="59"/>
      <c r="DL799" s="59"/>
      <c r="DM799" s="59"/>
      <c r="DN799" s="59"/>
      <c r="DO799" s="59"/>
      <c r="DP799" s="59"/>
      <c r="DQ799" s="59"/>
      <c r="DR799" s="59"/>
      <c r="DS799" s="59"/>
      <c r="DT799" s="59"/>
      <c r="DU799" s="59"/>
      <c r="DV799" s="59"/>
      <c r="DW799" s="59"/>
      <c r="DX799" s="59"/>
      <c r="DY799" s="59"/>
      <c r="DZ799" s="59"/>
      <c r="EA799" s="59"/>
      <c r="EB799" s="59"/>
      <c r="EC799" s="59"/>
      <c r="ED799" s="59"/>
      <c r="EE799" s="59"/>
      <c r="EF799" s="59"/>
      <c r="EG799" s="59"/>
      <c r="EH799" s="59"/>
      <c r="EI799" s="59"/>
      <c r="EJ799" s="59"/>
      <c r="EK799" s="59"/>
      <c r="EL799" s="59"/>
      <c r="EM799" s="59"/>
      <c r="EN799" s="59"/>
      <c r="EO799" s="59"/>
      <c r="EP799" s="59"/>
      <c r="EQ799" s="59"/>
      <c r="ER799" s="59"/>
      <c r="ES799" s="59"/>
      <c r="ET799" s="59"/>
      <c r="EU799" s="59"/>
      <c r="EV799" s="59"/>
      <c r="EW799" s="59"/>
      <c r="EX799" s="59"/>
      <c r="EY799" s="59"/>
      <c r="EZ799" s="59"/>
      <c r="FA799" s="59"/>
      <c r="FB799" s="59"/>
      <c r="FC799" s="59"/>
      <c r="FD799" s="59"/>
      <c r="FE799" s="59"/>
      <c r="FF799" s="59"/>
      <c r="FG799" s="59"/>
      <c r="FH799" s="59"/>
      <c r="FI799" s="59"/>
      <c r="FJ799" s="59"/>
      <c r="FK799" s="59"/>
      <c r="FL799" s="59"/>
      <c r="FM799" s="59"/>
      <c r="FN799" s="59"/>
      <c r="FO799" s="59"/>
      <c r="FP799" s="59"/>
      <c r="FQ799" s="59"/>
      <c r="FR799" s="59"/>
      <c r="FS799" s="59"/>
      <c r="FT799" s="59"/>
      <c r="FU799" s="59"/>
      <c r="FV799" s="59"/>
      <c r="FW799" s="59"/>
      <c r="FX799" s="59"/>
      <c r="FY799" s="59"/>
      <c r="FZ799" s="59"/>
      <c r="GA799" s="59"/>
      <c r="GB799" s="59"/>
      <c r="GC799" s="59"/>
      <c r="GD799" s="59"/>
      <c r="GE799" s="59"/>
      <c r="GF799" s="59"/>
      <c r="GG799" s="59"/>
      <c r="GH799" s="59"/>
      <c r="GI799" s="59"/>
      <c r="GJ799" s="59"/>
      <c r="GK799" s="59"/>
      <c r="GL799" s="59"/>
      <c r="GM799" s="59"/>
      <c r="GN799" s="59"/>
      <c r="GO799" s="59"/>
      <c r="GP799" s="59"/>
      <c r="GQ799" s="59"/>
      <c r="GR799" s="59"/>
      <c r="GS799" s="59"/>
      <c r="GT799" s="59"/>
      <c r="GU799" s="59"/>
      <c r="GV799" s="59"/>
      <c r="GW799" s="59"/>
      <c r="GX799" s="59"/>
      <c r="GY799" s="59"/>
      <c r="GZ799" s="59"/>
      <c r="HA799" s="59"/>
      <c r="HB799" s="59"/>
      <c r="HC799" s="59"/>
      <c r="HD799" s="59"/>
      <c r="HE799" s="59"/>
      <c r="HF799" s="59"/>
      <c r="HG799" s="59"/>
      <c r="HH799" s="59"/>
      <c r="HI799" s="59"/>
      <c r="HJ799" s="59"/>
      <c r="HK799" s="59"/>
      <c r="HL799" s="59"/>
      <c r="HM799" s="59"/>
      <c r="HN799" s="59"/>
      <c r="HO799" s="59"/>
      <c r="HP799" s="59"/>
      <c r="HQ799" s="59"/>
      <c r="HR799" s="59"/>
      <c r="HS799" s="59"/>
      <c r="HT799" s="59"/>
      <c r="HU799" s="59"/>
      <c r="HV799" s="59"/>
      <c r="HW799" s="59"/>
      <c r="HX799" s="59"/>
      <c r="HY799" s="59"/>
      <c r="HZ799" s="59"/>
    </row>
    <row r="800" spans="1:43" ht="10.5" customHeight="1" thickBot="1">
      <c r="A800" s="464"/>
      <c r="B800" s="466"/>
      <c r="C800" s="296"/>
      <c r="D800" s="285"/>
      <c r="E800" s="96"/>
      <c r="J800" s="98"/>
      <c r="L800" s="99"/>
      <c r="Q800" s="318"/>
      <c r="AJ800" s="30">
        <v>8</v>
      </c>
      <c r="AQ800" s="492"/>
    </row>
    <row r="801" spans="1:234" ht="10.5" customHeight="1" thickBot="1">
      <c r="A801" s="471">
        <f>IF(A785=52,1,A785+1)</f>
        <v>41</v>
      </c>
      <c r="B801" s="472"/>
      <c r="C801" s="299">
        <f>(C802/60-ROUNDDOWN(C802/60,0))/100*60+ROUNDDOWN(C802/60,0)</f>
        <v>10.04</v>
      </c>
      <c r="D801" s="300">
        <f>(D802/60-ROUNDDOWN(D802/60,0))/100*60+ROUNDDOWN(D802/60,0)</f>
        <v>8.29</v>
      </c>
      <c r="E801" s="301">
        <f aca="true" t="shared" si="247" ref="E801:J801">(E802/60-ROUNDDOWN(E802/60,0))/100*60+ROUNDDOWN(E802/60,0)</f>
        <v>0.23</v>
      </c>
      <c r="F801" s="301">
        <f t="shared" si="247"/>
        <v>0.23</v>
      </c>
      <c r="G801" s="301">
        <f t="shared" si="247"/>
        <v>0.19</v>
      </c>
      <c r="H801" s="301">
        <f t="shared" si="247"/>
        <v>0.02</v>
      </c>
      <c r="I801" s="301">
        <f t="shared" si="247"/>
        <v>0.28</v>
      </c>
      <c r="J801" s="301">
        <f t="shared" si="247"/>
        <v>0</v>
      </c>
      <c r="K801" s="226"/>
      <c r="L801" s="227">
        <f>2*COUNTA(L787:L800)-COUNT(L787:L800)</f>
        <v>7</v>
      </c>
      <c r="M801" s="228"/>
      <c r="N801" s="229"/>
      <c r="O801" s="475"/>
      <c r="P801" s="476"/>
      <c r="Q801" s="321">
        <f aca="true" t="shared" si="248" ref="Q801:V801">SUM(Q787:Q800)</f>
        <v>83</v>
      </c>
      <c r="R801" s="230">
        <f t="shared" si="248"/>
        <v>12</v>
      </c>
      <c r="S801" s="230">
        <f t="shared" si="248"/>
        <v>4</v>
      </c>
      <c r="T801" s="230">
        <f t="shared" si="248"/>
        <v>65</v>
      </c>
      <c r="U801" s="230">
        <f t="shared" si="248"/>
        <v>0</v>
      </c>
      <c r="V801" s="230">
        <f t="shared" si="248"/>
        <v>0</v>
      </c>
      <c r="W801" s="226"/>
      <c r="X801" s="229"/>
      <c r="Y801" s="231"/>
      <c r="Z801" s="312">
        <f>COUNT(Z787:Z800)</f>
        <v>0</v>
      </c>
      <c r="AA801" s="313">
        <f>COUNT(AA787:AA800)</f>
        <v>0</v>
      </c>
      <c r="AB801" s="300">
        <f aca="true" t="shared" si="249" ref="AB801:AI801">(AB802/60-ROUNDDOWN(AB802/60,0))/100*60+ROUNDDOWN(AB802/60,0)</f>
        <v>8.27</v>
      </c>
      <c r="AC801" s="300">
        <f t="shared" si="249"/>
        <v>0</v>
      </c>
      <c r="AD801" s="300">
        <f t="shared" si="249"/>
        <v>0</v>
      </c>
      <c r="AE801" s="300">
        <f t="shared" si="249"/>
        <v>0</v>
      </c>
      <c r="AF801" s="300">
        <f t="shared" si="249"/>
        <v>0</v>
      </c>
      <c r="AG801" s="300">
        <f t="shared" si="249"/>
        <v>0</v>
      </c>
      <c r="AH801" s="300">
        <f t="shared" si="249"/>
        <v>0.12</v>
      </c>
      <c r="AI801" s="448">
        <f t="shared" si="249"/>
        <v>1.25</v>
      </c>
      <c r="AJ801" s="317">
        <f>IF(COUNT(AJ787:AJ800)=0,0,SUM(AJ787:AJ800)/COUNTA(AK789:AK800,AK803:AK804))</f>
        <v>8</v>
      </c>
      <c r="AK801" s="231">
        <f>IF(COUNT(AK787:AK800)=0,"",AVERAGE(AK787:AK800))</f>
      </c>
      <c r="AL801" s="231">
        <f>IF(COUNT(AL787:AL800)=0,"",AVERAGE(AL787:AL800))</f>
      </c>
      <c r="AM801" s="231">
        <f>IF(COUNT(AM787:AM800)=0,"",AVERAGE(AM787:AM800))</f>
      </c>
      <c r="AN801" s="231">
        <f>IF(COUNT(AN787:AN800)=0,"",AVERAGE(AN787:AN800))</f>
      </c>
      <c r="AO801" s="231">
        <f>IF(COUNT(AO787:AO800)=0,"",AVERAGE(AO787:AO800))</f>
      </c>
      <c r="AP801" s="342">
        <f>SUM(AP787:AP800)</f>
        <v>2</v>
      </c>
      <c r="AQ801" s="367"/>
      <c r="AR801" s="232"/>
      <c r="AS801" s="232"/>
      <c r="AT801" s="232"/>
      <c r="AU801" s="232"/>
      <c r="AV801" s="232"/>
      <c r="AW801" s="232"/>
      <c r="AX801" s="232"/>
      <c r="AY801" s="232"/>
      <c r="AZ801" s="232"/>
      <c r="BA801" s="232"/>
      <c r="BB801" s="232"/>
      <c r="BC801" s="232"/>
      <c r="BD801" s="232"/>
      <c r="BE801" s="232"/>
      <c r="BF801" s="232"/>
      <c r="BG801" s="232"/>
      <c r="BH801" s="232"/>
      <c r="BI801" s="232"/>
      <c r="BJ801" s="232"/>
      <c r="BK801" s="232"/>
      <c r="BL801" s="232"/>
      <c r="BM801" s="232"/>
      <c r="BN801" s="232"/>
      <c r="BO801" s="232"/>
      <c r="BP801" s="232"/>
      <c r="BQ801" s="232"/>
      <c r="BR801" s="232"/>
      <c r="BS801" s="232"/>
      <c r="BT801" s="232"/>
      <c r="BU801" s="232"/>
      <c r="BV801" s="232"/>
      <c r="BW801" s="232"/>
      <c r="BX801" s="232"/>
      <c r="BY801" s="232"/>
      <c r="BZ801" s="232"/>
      <c r="CA801" s="232"/>
      <c r="CB801" s="232"/>
      <c r="CC801" s="232"/>
      <c r="CD801" s="232"/>
      <c r="CE801" s="232"/>
      <c r="CF801" s="232"/>
      <c r="CG801" s="232"/>
      <c r="CH801" s="232"/>
      <c r="CI801" s="232"/>
      <c r="CJ801" s="232"/>
      <c r="CK801" s="232"/>
      <c r="CL801" s="232"/>
      <c r="CM801" s="232"/>
      <c r="CN801" s="232"/>
      <c r="CO801" s="232"/>
      <c r="CP801" s="232"/>
      <c r="CQ801" s="232"/>
      <c r="CR801" s="232"/>
      <c r="CS801" s="232"/>
      <c r="CT801" s="232"/>
      <c r="CU801" s="232"/>
      <c r="CV801" s="232"/>
      <c r="CW801" s="232"/>
      <c r="CX801" s="232"/>
      <c r="CY801" s="232"/>
      <c r="CZ801" s="232"/>
      <c r="DA801" s="232"/>
      <c r="DB801" s="232"/>
      <c r="DC801" s="232"/>
      <c r="DD801" s="232"/>
      <c r="DE801" s="232"/>
      <c r="DF801" s="232"/>
      <c r="DG801" s="232"/>
      <c r="DH801" s="232"/>
      <c r="DI801" s="232"/>
      <c r="DJ801" s="232"/>
      <c r="DK801" s="232"/>
      <c r="DL801" s="232"/>
      <c r="DM801" s="232"/>
      <c r="DN801" s="232"/>
      <c r="DO801" s="232"/>
      <c r="DP801" s="232"/>
      <c r="DQ801" s="232"/>
      <c r="DR801" s="232"/>
      <c r="DS801" s="232"/>
      <c r="DT801" s="232"/>
      <c r="DU801" s="232"/>
      <c r="DV801" s="232"/>
      <c r="DW801" s="232"/>
      <c r="DX801" s="232"/>
      <c r="DY801" s="232"/>
      <c r="DZ801" s="232"/>
      <c r="EA801" s="232"/>
      <c r="EB801" s="232"/>
      <c r="EC801" s="232"/>
      <c r="ED801" s="232"/>
      <c r="EE801" s="232"/>
      <c r="EF801" s="232"/>
      <c r="EG801" s="232"/>
      <c r="EH801" s="232"/>
      <c r="EI801" s="232"/>
      <c r="EJ801" s="232"/>
      <c r="EK801" s="232"/>
      <c r="EL801" s="232"/>
      <c r="EM801" s="232"/>
      <c r="EN801" s="232"/>
      <c r="EO801" s="232"/>
      <c r="EP801" s="232"/>
      <c r="EQ801" s="232"/>
      <c r="ER801" s="232"/>
      <c r="ES801" s="232"/>
      <c r="ET801" s="232"/>
      <c r="EU801" s="232"/>
      <c r="EV801" s="232"/>
      <c r="EW801" s="232"/>
      <c r="EX801" s="232"/>
      <c r="EY801" s="232"/>
      <c r="EZ801" s="232"/>
      <c r="FA801" s="232"/>
      <c r="FB801" s="232"/>
      <c r="FC801" s="232"/>
      <c r="FD801" s="232"/>
      <c r="FE801" s="232"/>
      <c r="FF801" s="232"/>
      <c r="FG801" s="232"/>
      <c r="FH801" s="232"/>
      <c r="FI801" s="232"/>
      <c r="FJ801" s="232"/>
      <c r="FK801" s="232"/>
      <c r="FL801" s="232"/>
      <c r="FM801" s="232"/>
      <c r="FN801" s="232"/>
      <c r="FO801" s="232"/>
      <c r="FP801" s="232"/>
      <c r="FQ801" s="232"/>
      <c r="FR801" s="232"/>
      <c r="FS801" s="232"/>
      <c r="FT801" s="232"/>
      <c r="FU801" s="232"/>
      <c r="FV801" s="232"/>
      <c r="FW801" s="232"/>
      <c r="FX801" s="232"/>
      <c r="FY801" s="232"/>
      <c r="FZ801" s="232"/>
      <c r="GA801" s="232"/>
      <c r="GB801" s="232"/>
      <c r="GC801" s="232"/>
      <c r="GD801" s="232"/>
      <c r="GE801" s="232"/>
      <c r="GF801" s="232"/>
      <c r="GG801" s="232"/>
      <c r="GH801" s="232"/>
      <c r="GI801" s="232"/>
      <c r="GJ801" s="232"/>
      <c r="GK801" s="232"/>
      <c r="GL801" s="232"/>
      <c r="GM801" s="232"/>
      <c r="GN801" s="232"/>
      <c r="GO801" s="232"/>
      <c r="GP801" s="232"/>
      <c r="GQ801" s="232"/>
      <c r="GR801" s="232"/>
      <c r="GS801" s="232"/>
      <c r="GT801" s="232"/>
      <c r="GU801" s="232"/>
      <c r="GV801" s="232"/>
      <c r="GW801" s="232"/>
      <c r="GX801" s="232"/>
      <c r="GY801" s="232"/>
      <c r="GZ801" s="232"/>
      <c r="HA801" s="232"/>
      <c r="HB801" s="232"/>
      <c r="HC801" s="232"/>
      <c r="HD801" s="232"/>
      <c r="HE801" s="232"/>
      <c r="HF801" s="232"/>
      <c r="HG801" s="232"/>
      <c r="HH801" s="232"/>
      <c r="HI801" s="232"/>
      <c r="HJ801" s="232"/>
      <c r="HK801" s="232"/>
      <c r="HL801" s="232"/>
      <c r="HM801" s="232"/>
      <c r="HN801" s="232"/>
      <c r="HO801" s="232"/>
      <c r="HP801" s="232"/>
      <c r="HQ801" s="232"/>
      <c r="HR801" s="232"/>
      <c r="HS801" s="232"/>
      <c r="HT801" s="232"/>
      <c r="HU801" s="232"/>
      <c r="HV801" s="232"/>
      <c r="HW801" s="232"/>
      <c r="HX801" s="232"/>
      <c r="HY801" s="232"/>
      <c r="HZ801" s="232"/>
    </row>
    <row r="802" spans="1:234" s="232" customFormat="1" ht="10.5" customHeight="1" thickBot="1">
      <c r="A802" s="473"/>
      <c r="B802" s="474"/>
      <c r="C802" s="297">
        <f>SUM(C787:C800)</f>
        <v>604</v>
      </c>
      <c r="D802" s="288">
        <f>SUM(D787:D800)</f>
        <v>509</v>
      </c>
      <c r="E802" s="233">
        <f aca="true" t="shared" si="250" ref="E802:J802">SUM(E787:E800)</f>
        <v>23</v>
      </c>
      <c r="F802" s="233">
        <f t="shared" si="250"/>
        <v>23</v>
      </c>
      <c r="G802" s="233">
        <f t="shared" si="250"/>
        <v>19</v>
      </c>
      <c r="H802" s="233">
        <f t="shared" si="250"/>
        <v>2</v>
      </c>
      <c r="I802" s="233">
        <f t="shared" si="250"/>
        <v>28</v>
      </c>
      <c r="J802" s="233">
        <f t="shared" si="250"/>
        <v>0</v>
      </c>
      <c r="K802" s="234"/>
      <c r="L802" s="235"/>
      <c r="M802" s="236"/>
      <c r="N802" s="237"/>
      <c r="O802" s="477"/>
      <c r="P802" s="478"/>
      <c r="Q802" s="316">
        <f>IF(C802=0,"",Q801/C802*60)</f>
        <v>8.245033112582782</v>
      </c>
      <c r="R802" s="239"/>
      <c r="S802" s="239"/>
      <c r="T802" s="240"/>
      <c r="U802" s="240"/>
      <c r="V802" s="235"/>
      <c r="W802" s="234"/>
      <c r="X802" s="237"/>
      <c r="Y802" s="241"/>
      <c r="Z802" s="314">
        <f>SUM(Z787:Z800)</f>
        <v>0</v>
      </c>
      <c r="AA802" s="315">
        <f>SUM(AA787:AA800)</f>
        <v>0</v>
      </c>
      <c r="AB802" s="288">
        <f>SUM(AB787:AB800)</f>
        <v>507</v>
      </c>
      <c r="AC802" s="288">
        <f aca="true" t="shared" si="251" ref="AC802:AI802">SUM(AC787:AC800)</f>
        <v>0</v>
      </c>
      <c r="AD802" s="288">
        <f t="shared" si="251"/>
        <v>0</v>
      </c>
      <c r="AE802" s="288">
        <f t="shared" si="251"/>
        <v>0</v>
      </c>
      <c r="AF802" s="288">
        <f t="shared" si="251"/>
        <v>0</v>
      </c>
      <c r="AG802" s="288">
        <f t="shared" si="251"/>
        <v>0</v>
      </c>
      <c r="AH802" s="288">
        <f t="shared" si="251"/>
        <v>12</v>
      </c>
      <c r="AI802" s="449">
        <f t="shared" si="251"/>
        <v>85</v>
      </c>
      <c r="AJ802" s="235"/>
      <c r="AK802" s="241"/>
      <c r="AL802" s="314"/>
      <c r="AM802" s="343"/>
      <c r="AN802" s="343"/>
      <c r="AO802" s="315"/>
      <c r="AP802" s="344"/>
      <c r="AQ802" s="368"/>
      <c r="AR802" s="242"/>
      <c r="AS802" s="242"/>
      <c r="AT802" s="242"/>
      <c r="AU802" s="242"/>
      <c r="AV802" s="242"/>
      <c r="AW802" s="242"/>
      <c r="AX802" s="242"/>
      <c r="AY802" s="242"/>
      <c r="AZ802" s="242"/>
      <c r="BA802" s="242"/>
      <c r="BB802" s="242"/>
      <c r="BC802" s="242"/>
      <c r="BD802" s="242"/>
      <c r="BE802" s="242"/>
      <c r="BF802" s="242"/>
      <c r="BG802" s="242"/>
      <c r="BH802" s="242"/>
      <c r="BI802" s="242"/>
      <c r="BJ802" s="242"/>
      <c r="BK802" s="242"/>
      <c r="BL802" s="242"/>
      <c r="BM802" s="242"/>
      <c r="BN802" s="242"/>
      <c r="BO802" s="242"/>
      <c r="BP802" s="242"/>
      <c r="BQ802" s="242"/>
      <c r="BR802" s="242"/>
      <c r="BS802" s="242"/>
      <c r="BT802" s="242"/>
      <c r="BU802" s="242"/>
      <c r="BV802" s="242"/>
      <c r="BW802" s="242"/>
      <c r="BX802" s="242"/>
      <c r="BY802" s="242"/>
      <c r="BZ802" s="242"/>
      <c r="CA802" s="242"/>
      <c r="CB802" s="242"/>
      <c r="CC802" s="242"/>
      <c r="CD802" s="242"/>
      <c r="CE802" s="242"/>
      <c r="CF802" s="242"/>
      <c r="CG802" s="242"/>
      <c r="CH802" s="242"/>
      <c r="CI802" s="242"/>
      <c r="CJ802" s="242"/>
      <c r="CK802" s="242"/>
      <c r="CL802" s="242"/>
      <c r="CM802" s="242"/>
      <c r="CN802" s="242"/>
      <c r="CO802" s="242"/>
      <c r="CP802" s="242"/>
      <c r="CQ802" s="242"/>
      <c r="CR802" s="242"/>
      <c r="CS802" s="242"/>
      <c r="CT802" s="242"/>
      <c r="CU802" s="242"/>
      <c r="CV802" s="242"/>
      <c r="CW802" s="242"/>
      <c r="CX802" s="242"/>
      <c r="CY802" s="242"/>
      <c r="CZ802" s="242"/>
      <c r="DA802" s="242"/>
      <c r="DB802" s="242"/>
      <c r="DC802" s="242"/>
      <c r="DD802" s="242"/>
      <c r="DE802" s="242"/>
      <c r="DF802" s="242"/>
      <c r="DG802" s="242"/>
      <c r="DH802" s="242"/>
      <c r="DI802" s="242"/>
      <c r="DJ802" s="242"/>
      <c r="DK802" s="242"/>
      <c r="DL802" s="242"/>
      <c r="DM802" s="242"/>
      <c r="DN802" s="242"/>
      <c r="DO802" s="242"/>
      <c r="DP802" s="242"/>
      <c r="DQ802" s="242"/>
      <c r="DR802" s="242"/>
      <c r="DS802" s="242"/>
      <c r="DT802" s="242"/>
      <c r="DU802" s="242"/>
      <c r="DV802" s="242"/>
      <c r="DW802" s="242"/>
      <c r="DX802" s="242"/>
      <c r="DY802" s="242"/>
      <c r="DZ802" s="242"/>
      <c r="EA802" s="242"/>
      <c r="EB802" s="242"/>
      <c r="EC802" s="242"/>
      <c r="ED802" s="242"/>
      <c r="EE802" s="242"/>
      <c r="EF802" s="242"/>
      <c r="EG802" s="242"/>
      <c r="EH802" s="242"/>
      <c r="EI802" s="242"/>
      <c r="EJ802" s="242"/>
      <c r="EK802" s="242"/>
      <c r="EL802" s="242"/>
      <c r="EM802" s="242"/>
      <c r="EN802" s="242"/>
      <c r="EO802" s="242"/>
      <c r="EP802" s="242"/>
      <c r="EQ802" s="242"/>
      <c r="ER802" s="242"/>
      <c r="ES802" s="242"/>
      <c r="ET802" s="242"/>
      <c r="EU802" s="242"/>
      <c r="EV802" s="242"/>
      <c r="EW802" s="242"/>
      <c r="EX802" s="242"/>
      <c r="EY802" s="242"/>
      <c r="EZ802" s="242"/>
      <c r="FA802" s="242"/>
      <c r="FB802" s="242"/>
      <c r="FC802" s="242"/>
      <c r="FD802" s="242"/>
      <c r="FE802" s="242"/>
      <c r="FF802" s="242"/>
      <c r="FG802" s="242"/>
      <c r="FH802" s="242"/>
      <c r="FI802" s="242"/>
      <c r="FJ802" s="242"/>
      <c r="FK802" s="242"/>
      <c r="FL802" s="242"/>
      <c r="FM802" s="242"/>
      <c r="FN802" s="242"/>
      <c r="FO802" s="242"/>
      <c r="FP802" s="242"/>
      <c r="FQ802" s="242"/>
      <c r="FR802" s="242"/>
      <c r="FS802" s="242"/>
      <c r="FT802" s="242"/>
      <c r="FU802" s="242"/>
      <c r="FV802" s="242"/>
      <c r="FW802" s="242"/>
      <c r="FX802" s="242"/>
      <c r="FY802" s="242"/>
      <c r="FZ802" s="242"/>
      <c r="GA802" s="242"/>
      <c r="GB802" s="242"/>
      <c r="GC802" s="242"/>
      <c r="GD802" s="242"/>
      <c r="GE802" s="242"/>
      <c r="GF802" s="242"/>
      <c r="GG802" s="242"/>
      <c r="GH802" s="242"/>
      <c r="GI802" s="242"/>
      <c r="GJ802" s="242"/>
      <c r="GK802" s="242"/>
      <c r="GL802" s="242"/>
      <c r="GM802" s="242"/>
      <c r="GN802" s="242"/>
      <c r="GO802" s="242"/>
      <c r="GP802" s="242"/>
      <c r="GQ802" s="242"/>
      <c r="GR802" s="242"/>
      <c r="GS802" s="242"/>
      <c r="GT802" s="242"/>
      <c r="GU802" s="242"/>
      <c r="GV802" s="242"/>
      <c r="GW802" s="242"/>
      <c r="GX802" s="242"/>
      <c r="GY802" s="242"/>
      <c r="GZ802" s="242"/>
      <c r="HA802" s="242"/>
      <c r="HB802" s="242"/>
      <c r="HC802" s="242"/>
      <c r="HD802" s="242"/>
      <c r="HE802" s="242"/>
      <c r="HF802" s="242"/>
      <c r="HG802" s="242"/>
      <c r="HH802" s="242"/>
      <c r="HI802" s="242"/>
      <c r="HJ802" s="242"/>
      <c r="HK802" s="242"/>
      <c r="HL802" s="242"/>
      <c r="HM802" s="242"/>
      <c r="HN802" s="242"/>
      <c r="HO802" s="242"/>
      <c r="HP802" s="242"/>
      <c r="HQ802" s="242"/>
      <c r="HR802" s="242"/>
      <c r="HS802" s="242"/>
      <c r="HT802" s="242"/>
      <c r="HU802" s="242"/>
      <c r="HV802" s="242"/>
      <c r="HW802" s="242"/>
      <c r="HX802" s="242"/>
      <c r="HY802" s="242"/>
      <c r="HZ802" s="242"/>
    </row>
    <row r="803" spans="1:234" s="242" customFormat="1" ht="10.5" customHeight="1" thickBot="1">
      <c r="A803" s="469" t="s">
        <v>51</v>
      </c>
      <c r="B803" s="470">
        <f>B799+1</f>
        <v>39006</v>
      </c>
      <c r="C803" s="293">
        <f>SUM(D803:J804)</f>
        <v>63</v>
      </c>
      <c r="D803" s="284"/>
      <c r="E803" s="80"/>
      <c r="F803" s="80"/>
      <c r="G803" s="80"/>
      <c r="H803" s="80"/>
      <c r="I803" s="80"/>
      <c r="J803" s="81"/>
      <c r="K803" s="28"/>
      <c r="L803" s="30"/>
      <c r="M803" s="82"/>
      <c r="N803" s="83"/>
      <c r="O803" s="214"/>
      <c r="P803" s="223"/>
      <c r="Q803" s="318">
        <f>SUM(R803:R804,T803:T804)+SUM(S803:S804)*1.5+SUM(U803:U804)/3+SUM(V803:V804)*0.6</f>
        <v>12</v>
      </c>
      <c r="R803" s="70"/>
      <c r="S803" s="70"/>
      <c r="T803" s="29"/>
      <c r="U803" s="29"/>
      <c r="V803" s="30"/>
      <c r="W803" s="28"/>
      <c r="X803" s="83"/>
      <c r="Y803" s="140"/>
      <c r="Z803" s="185"/>
      <c r="AA803" s="34"/>
      <c r="AB803" s="32"/>
      <c r="AC803" s="33"/>
      <c r="AD803" s="33"/>
      <c r="AE803" s="33"/>
      <c r="AF803" s="33"/>
      <c r="AG803" s="33"/>
      <c r="AH803" s="33"/>
      <c r="AI803" s="34"/>
      <c r="AJ803" s="30"/>
      <c r="AK803" s="180" t="s">
        <v>99</v>
      </c>
      <c r="AL803" s="185"/>
      <c r="AM803" s="33"/>
      <c r="AN803" s="351"/>
      <c r="AO803" s="34"/>
      <c r="AP803" s="352"/>
      <c r="AQ803" s="489" t="s">
        <v>304</v>
      </c>
      <c r="AR803" s="59"/>
      <c r="AS803" s="59"/>
      <c r="AT803" s="59"/>
      <c r="AU803" s="59"/>
      <c r="AV803" s="59"/>
      <c r="AW803" s="59"/>
      <c r="AX803" s="59"/>
      <c r="AY803" s="59"/>
      <c r="AZ803" s="59"/>
      <c r="BA803" s="59"/>
      <c r="BB803" s="59"/>
      <c r="BC803" s="59"/>
      <c r="BD803" s="59"/>
      <c r="BE803" s="59"/>
      <c r="BF803" s="59"/>
      <c r="BG803" s="59"/>
      <c r="BH803" s="59"/>
      <c r="BI803" s="59"/>
      <c r="BJ803" s="59"/>
      <c r="BK803" s="59"/>
      <c r="BL803" s="59"/>
      <c r="BM803" s="59"/>
      <c r="BN803" s="59"/>
      <c r="BO803" s="59"/>
      <c r="BP803" s="59"/>
      <c r="BQ803" s="59"/>
      <c r="BR803" s="59"/>
      <c r="BS803" s="59"/>
      <c r="BT803" s="59"/>
      <c r="BU803" s="59"/>
      <c r="BV803" s="59"/>
      <c r="BW803" s="59"/>
      <c r="BX803" s="59"/>
      <c r="BY803" s="59"/>
      <c r="BZ803" s="59"/>
      <c r="CA803" s="59"/>
      <c r="CB803" s="59"/>
      <c r="CC803" s="59"/>
      <c r="CD803" s="59"/>
      <c r="CE803" s="59"/>
      <c r="CF803" s="59"/>
      <c r="CG803" s="59"/>
      <c r="CH803" s="59"/>
      <c r="CI803" s="59"/>
      <c r="CJ803" s="59"/>
      <c r="CK803" s="59"/>
      <c r="CL803" s="59"/>
      <c r="CM803" s="59"/>
      <c r="CN803" s="59"/>
      <c r="CO803" s="59"/>
      <c r="CP803" s="59"/>
      <c r="CQ803" s="59"/>
      <c r="CR803" s="59"/>
      <c r="CS803" s="59"/>
      <c r="CT803" s="59"/>
      <c r="CU803" s="59"/>
      <c r="CV803" s="59"/>
      <c r="CW803" s="59"/>
      <c r="CX803" s="59"/>
      <c r="CY803" s="59"/>
      <c r="CZ803" s="59"/>
      <c r="DA803" s="59"/>
      <c r="DB803" s="59"/>
      <c r="DC803" s="59"/>
      <c r="DD803" s="59"/>
      <c r="DE803" s="59"/>
      <c r="DF803" s="59"/>
      <c r="DG803" s="59"/>
      <c r="DH803" s="59"/>
      <c r="DI803" s="59"/>
      <c r="DJ803" s="59"/>
      <c r="DK803" s="59"/>
      <c r="DL803" s="59"/>
      <c r="DM803" s="59"/>
      <c r="DN803" s="59"/>
      <c r="DO803" s="59"/>
      <c r="DP803" s="59"/>
      <c r="DQ803" s="59"/>
      <c r="DR803" s="59"/>
      <c r="DS803" s="59"/>
      <c r="DT803" s="59"/>
      <c r="DU803" s="59"/>
      <c r="DV803" s="59"/>
      <c r="DW803" s="59"/>
      <c r="DX803" s="59"/>
      <c r="DY803" s="59"/>
      <c r="DZ803" s="59"/>
      <c r="EA803" s="59"/>
      <c r="EB803" s="59"/>
      <c r="EC803" s="59"/>
      <c r="ED803" s="59"/>
      <c r="EE803" s="59"/>
      <c r="EF803" s="59"/>
      <c r="EG803" s="59"/>
      <c r="EH803" s="59"/>
      <c r="EI803" s="59"/>
      <c r="EJ803" s="59"/>
      <c r="EK803" s="59"/>
      <c r="EL803" s="59"/>
      <c r="EM803" s="59"/>
      <c r="EN803" s="59"/>
      <c r="EO803" s="59"/>
      <c r="EP803" s="59"/>
      <c r="EQ803" s="59"/>
      <c r="ER803" s="59"/>
      <c r="ES803" s="59"/>
      <c r="ET803" s="59"/>
      <c r="EU803" s="59"/>
      <c r="EV803" s="59"/>
      <c r="EW803" s="59"/>
      <c r="EX803" s="59"/>
      <c r="EY803" s="59"/>
      <c r="EZ803" s="59"/>
      <c r="FA803" s="59"/>
      <c r="FB803" s="59"/>
      <c r="FC803" s="59"/>
      <c r="FD803" s="59"/>
      <c r="FE803" s="59"/>
      <c r="FF803" s="59"/>
      <c r="FG803" s="59"/>
      <c r="FH803" s="59"/>
      <c r="FI803" s="59"/>
      <c r="FJ803" s="59"/>
      <c r="FK803" s="59"/>
      <c r="FL803" s="59"/>
      <c r="FM803" s="59"/>
      <c r="FN803" s="59"/>
      <c r="FO803" s="59"/>
      <c r="FP803" s="59"/>
      <c r="FQ803" s="59"/>
      <c r="FR803" s="59"/>
      <c r="FS803" s="59"/>
      <c r="FT803" s="59"/>
      <c r="FU803" s="59"/>
      <c r="FV803" s="59"/>
      <c r="FW803" s="59"/>
      <c r="FX803" s="59"/>
      <c r="FY803" s="59"/>
      <c r="FZ803" s="59"/>
      <c r="GA803" s="59"/>
      <c r="GB803" s="59"/>
      <c r="GC803" s="59"/>
      <c r="GD803" s="59"/>
      <c r="GE803" s="59"/>
      <c r="GF803" s="59"/>
      <c r="GG803" s="59"/>
      <c r="GH803" s="59"/>
      <c r="GI803" s="59"/>
      <c r="GJ803" s="59"/>
      <c r="GK803" s="59"/>
      <c r="GL803" s="59"/>
      <c r="GM803" s="59"/>
      <c r="GN803" s="59"/>
      <c r="GO803" s="59"/>
      <c r="GP803" s="59"/>
      <c r="GQ803" s="59"/>
      <c r="GR803" s="59"/>
      <c r="GS803" s="59"/>
      <c r="GT803" s="59"/>
      <c r="GU803" s="59"/>
      <c r="GV803" s="59"/>
      <c r="GW803" s="59"/>
      <c r="GX803" s="59"/>
      <c r="GY803" s="59"/>
      <c r="GZ803" s="59"/>
      <c r="HA803" s="59"/>
      <c r="HB803" s="59"/>
      <c r="HC803" s="59"/>
      <c r="HD803" s="59"/>
      <c r="HE803" s="59"/>
      <c r="HF803" s="59"/>
      <c r="HG803" s="59"/>
      <c r="HH803" s="59"/>
      <c r="HI803" s="59"/>
      <c r="HJ803" s="59"/>
      <c r="HK803" s="59"/>
      <c r="HL803" s="59"/>
      <c r="HM803" s="59"/>
      <c r="HN803" s="59"/>
      <c r="HO803" s="59"/>
      <c r="HP803" s="59"/>
      <c r="HQ803" s="59"/>
      <c r="HR803" s="59"/>
      <c r="HS803" s="59"/>
      <c r="HT803" s="59"/>
      <c r="HU803" s="59"/>
      <c r="HV803" s="59"/>
      <c r="HW803" s="59"/>
      <c r="HX803" s="59"/>
      <c r="HY803" s="59"/>
      <c r="HZ803" s="59"/>
    </row>
    <row r="804" spans="1:234" ht="10.5" customHeight="1">
      <c r="A804" s="467"/>
      <c r="B804" s="468"/>
      <c r="C804" s="292"/>
      <c r="D804" s="283">
        <v>63</v>
      </c>
      <c r="E804" s="87"/>
      <c r="F804" s="87"/>
      <c r="G804" s="87"/>
      <c r="H804" s="87"/>
      <c r="I804" s="87"/>
      <c r="J804" s="88"/>
      <c r="K804" s="89" t="s">
        <v>31</v>
      </c>
      <c r="L804" s="90">
        <v>9</v>
      </c>
      <c r="M804" s="91" t="s">
        <v>97</v>
      </c>
      <c r="N804" s="92">
        <v>17</v>
      </c>
      <c r="O804" s="215" t="s">
        <v>29</v>
      </c>
      <c r="P804" s="224"/>
      <c r="Q804" s="319"/>
      <c r="R804" s="93"/>
      <c r="S804" s="93"/>
      <c r="T804" s="94">
        <v>12</v>
      </c>
      <c r="U804" s="94"/>
      <c r="V804" s="90"/>
      <c r="W804" s="89">
        <v>121</v>
      </c>
      <c r="X804" s="92"/>
      <c r="Y804" s="182"/>
      <c r="Z804" s="184"/>
      <c r="AA804" s="306"/>
      <c r="AB804" s="442">
        <v>63</v>
      </c>
      <c r="AC804" s="349"/>
      <c r="AD804" s="349"/>
      <c r="AE804" s="349"/>
      <c r="AF804" s="349"/>
      <c r="AG804" s="349"/>
      <c r="AH804" s="349"/>
      <c r="AI804" s="306"/>
      <c r="AJ804" s="90">
        <v>8</v>
      </c>
      <c r="AK804" s="182"/>
      <c r="AL804" s="184"/>
      <c r="AM804" s="349"/>
      <c r="AN804" s="349"/>
      <c r="AO804" s="306"/>
      <c r="AP804" s="350"/>
      <c r="AQ804" s="490"/>
      <c r="AR804" s="95"/>
      <c r="AS804" s="95"/>
      <c r="AT804" s="95"/>
      <c r="AU804" s="95"/>
      <c r="AV804" s="95"/>
      <c r="AW804" s="95"/>
      <c r="AX804" s="95"/>
      <c r="AY804" s="95"/>
      <c r="AZ804" s="95"/>
      <c r="BA804" s="95"/>
      <c r="BB804" s="95"/>
      <c r="BC804" s="95"/>
      <c r="BD804" s="95"/>
      <c r="BE804" s="95"/>
      <c r="BF804" s="95"/>
      <c r="BG804" s="95"/>
      <c r="BH804" s="95"/>
      <c r="BI804" s="95"/>
      <c r="BJ804" s="95"/>
      <c r="BK804" s="95"/>
      <c r="BL804" s="95"/>
      <c r="BM804" s="95"/>
      <c r="BN804" s="95"/>
      <c r="BO804" s="95"/>
      <c r="BP804" s="95"/>
      <c r="BQ804" s="95"/>
      <c r="BR804" s="95"/>
      <c r="BS804" s="95"/>
      <c r="BT804" s="95"/>
      <c r="BU804" s="95"/>
      <c r="BV804" s="95"/>
      <c r="BW804" s="95"/>
      <c r="BX804" s="95"/>
      <c r="BY804" s="95"/>
      <c r="BZ804" s="95"/>
      <c r="CA804" s="95"/>
      <c r="CB804" s="95"/>
      <c r="CC804" s="95"/>
      <c r="CD804" s="95"/>
      <c r="CE804" s="95"/>
      <c r="CF804" s="95"/>
      <c r="CG804" s="95"/>
      <c r="CH804" s="95"/>
      <c r="CI804" s="95"/>
      <c r="CJ804" s="95"/>
      <c r="CK804" s="95"/>
      <c r="CL804" s="95"/>
      <c r="CM804" s="95"/>
      <c r="CN804" s="95"/>
      <c r="CO804" s="95"/>
      <c r="CP804" s="95"/>
      <c r="CQ804" s="95"/>
      <c r="CR804" s="95"/>
      <c r="CS804" s="95"/>
      <c r="CT804" s="95"/>
      <c r="CU804" s="95"/>
      <c r="CV804" s="95"/>
      <c r="CW804" s="95"/>
      <c r="CX804" s="95"/>
      <c r="CY804" s="95"/>
      <c r="CZ804" s="95"/>
      <c r="DA804" s="95"/>
      <c r="DB804" s="95"/>
      <c r="DC804" s="95"/>
      <c r="DD804" s="95"/>
      <c r="DE804" s="95"/>
      <c r="DF804" s="95"/>
      <c r="DG804" s="95"/>
      <c r="DH804" s="95"/>
      <c r="DI804" s="95"/>
      <c r="DJ804" s="95"/>
      <c r="DK804" s="95"/>
      <c r="DL804" s="95"/>
      <c r="DM804" s="95"/>
      <c r="DN804" s="95"/>
      <c r="DO804" s="95"/>
      <c r="DP804" s="95"/>
      <c r="DQ804" s="95"/>
      <c r="DR804" s="95"/>
      <c r="DS804" s="95"/>
      <c r="DT804" s="95"/>
      <c r="DU804" s="95"/>
      <c r="DV804" s="95"/>
      <c r="DW804" s="95"/>
      <c r="DX804" s="95"/>
      <c r="DY804" s="95"/>
      <c r="DZ804" s="95"/>
      <c r="EA804" s="95"/>
      <c r="EB804" s="95"/>
      <c r="EC804" s="95"/>
      <c r="ED804" s="95"/>
      <c r="EE804" s="95"/>
      <c r="EF804" s="95"/>
      <c r="EG804" s="95"/>
      <c r="EH804" s="95"/>
      <c r="EI804" s="95"/>
      <c r="EJ804" s="95"/>
      <c r="EK804" s="95"/>
      <c r="EL804" s="95"/>
      <c r="EM804" s="95"/>
      <c r="EN804" s="95"/>
      <c r="EO804" s="95"/>
      <c r="EP804" s="95"/>
      <c r="EQ804" s="95"/>
      <c r="ER804" s="95"/>
      <c r="ES804" s="95"/>
      <c r="ET804" s="95"/>
      <c r="EU804" s="95"/>
      <c r="EV804" s="95"/>
      <c r="EW804" s="95"/>
      <c r="EX804" s="95"/>
      <c r="EY804" s="95"/>
      <c r="EZ804" s="95"/>
      <c r="FA804" s="95"/>
      <c r="FB804" s="95"/>
      <c r="FC804" s="95"/>
      <c r="FD804" s="95"/>
      <c r="FE804" s="95"/>
      <c r="FF804" s="95"/>
      <c r="FG804" s="95"/>
      <c r="FH804" s="95"/>
      <c r="FI804" s="95"/>
      <c r="FJ804" s="95"/>
      <c r="FK804" s="95"/>
      <c r="FL804" s="95"/>
      <c r="FM804" s="95"/>
      <c r="FN804" s="95"/>
      <c r="FO804" s="95"/>
      <c r="FP804" s="95"/>
      <c r="FQ804" s="95"/>
      <c r="FR804" s="95"/>
      <c r="FS804" s="95"/>
      <c r="FT804" s="95"/>
      <c r="FU804" s="95"/>
      <c r="FV804" s="95"/>
      <c r="FW804" s="95"/>
      <c r="FX804" s="95"/>
      <c r="FY804" s="95"/>
      <c r="FZ804" s="95"/>
      <c r="GA804" s="95"/>
      <c r="GB804" s="95"/>
      <c r="GC804" s="95"/>
      <c r="GD804" s="95"/>
      <c r="GE804" s="95"/>
      <c r="GF804" s="95"/>
      <c r="GG804" s="95"/>
      <c r="GH804" s="95"/>
      <c r="GI804" s="95"/>
      <c r="GJ804" s="95"/>
      <c r="GK804" s="95"/>
      <c r="GL804" s="95"/>
      <c r="GM804" s="95"/>
      <c r="GN804" s="95"/>
      <c r="GO804" s="95"/>
      <c r="GP804" s="95"/>
      <c r="GQ804" s="95"/>
      <c r="GR804" s="95"/>
      <c r="GS804" s="95"/>
      <c r="GT804" s="95"/>
      <c r="GU804" s="95"/>
      <c r="GV804" s="95"/>
      <c r="GW804" s="95"/>
      <c r="GX804" s="95"/>
      <c r="GY804" s="95"/>
      <c r="GZ804" s="95"/>
      <c r="HA804" s="95"/>
      <c r="HB804" s="95"/>
      <c r="HC804" s="95"/>
      <c r="HD804" s="95"/>
      <c r="HE804" s="95"/>
      <c r="HF804" s="95"/>
      <c r="HG804" s="95"/>
      <c r="HH804" s="95"/>
      <c r="HI804" s="95"/>
      <c r="HJ804" s="95"/>
      <c r="HK804" s="95"/>
      <c r="HL804" s="95"/>
      <c r="HM804" s="95"/>
      <c r="HN804" s="95"/>
      <c r="HO804" s="95"/>
      <c r="HP804" s="95"/>
      <c r="HQ804" s="95"/>
      <c r="HR804" s="95"/>
      <c r="HS804" s="95"/>
      <c r="HT804" s="95"/>
      <c r="HU804" s="95"/>
      <c r="HV804" s="95"/>
      <c r="HW804" s="95"/>
      <c r="HX804" s="95"/>
      <c r="HY804" s="95"/>
      <c r="HZ804" s="95"/>
    </row>
    <row r="805" spans="1:234" s="95" customFormat="1" ht="10.5" customHeight="1">
      <c r="A805" s="463" t="s">
        <v>59</v>
      </c>
      <c r="B805" s="465">
        <f>B803+1</f>
        <v>39007</v>
      </c>
      <c r="C805" s="293">
        <f>SUM(D805:J806)</f>
        <v>116</v>
      </c>
      <c r="D805" s="284">
        <v>34</v>
      </c>
      <c r="E805" s="80"/>
      <c r="F805" s="80"/>
      <c r="G805" s="80"/>
      <c r="H805" s="80"/>
      <c r="I805" s="80">
        <v>32</v>
      </c>
      <c r="J805" s="81"/>
      <c r="K805" s="28" t="s">
        <v>98</v>
      </c>
      <c r="L805" s="30">
        <v>9</v>
      </c>
      <c r="M805" s="82" t="s">
        <v>100</v>
      </c>
      <c r="N805" s="83">
        <v>12</v>
      </c>
      <c r="O805" s="211" t="s">
        <v>30</v>
      </c>
      <c r="P805" s="221"/>
      <c r="Q805" s="318">
        <f>SUM(R805:R806,T805:T806)+SUM(S805:S806)*1.5+SUM(U805:U806)/3+SUM(V805:V806)*0.6</f>
        <v>17</v>
      </c>
      <c r="R805" s="70"/>
      <c r="S805" s="70"/>
      <c r="T805" s="29">
        <v>7</v>
      </c>
      <c r="U805" s="29"/>
      <c r="V805" s="30"/>
      <c r="W805" s="28">
        <v>127</v>
      </c>
      <c r="X805" s="83"/>
      <c r="Y805" s="140"/>
      <c r="Z805" s="185"/>
      <c r="AA805" s="34"/>
      <c r="AB805" s="32">
        <v>34</v>
      </c>
      <c r="AC805" s="33"/>
      <c r="AD805" s="33"/>
      <c r="AE805" s="33"/>
      <c r="AF805" s="33"/>
      <c r="AG805" s="33"/>
      <c r="AH805" s="33">
        <v>32</v>
      </c>
      <c r="AI805" s="34"/>
      <c r="AJ805" s="30"/>
      <c r="AK805" s="180" t="s">
        <v>99</v>
      </c>
      <c r="AL805" s="185"/>
      <c r="AM805" s="33"/>
      <c r="AN805" s="33"/>
      <c r="AO805" s="34"/>
      <c r="AP805" s="352"/>
      <c r="AQ805" s="491" t="s">
        <v>530</v>
      </c>
      <c r="AR805" s="59"/>
      <c r="AS805" s="59"/>
      <c r="AT805" s="59"/>
      <c r="AU805" s="59"/>
      <c r="AV805" s="59"/>
      <c r="AW805" s="59"/>
      <c r="AX805" s="59"/>
      <c r="AY805" s="59"/>
      <c r="AZ805" s="59"/>
      <c r="BA805" s="59"/>
      <c r="BB805" s="59"/>
      <c r="BC805" s="59"/>
      <c r="BD805" s="59"/>
      <c r="BE805" s="59"/>
      <c r="BF805" s="59"/>
      <c r="BG805" s="59"/>
      <c r="BH805" s="59"/>
      <c r="BI805" s="59"/>
      <c r="BJ805" s="59"/>
      <c r="BK805" s="59"/>
      <c r="BL805" s="5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59"/>
      <c r="DQ805" s="59"/>
      <c r="DR805" s="59"/>
      <c r="DS805" s="59"/>
      <c r="DT805" s="59"/>
      <c r="DU805" s="59"/>
      <c r="DV805" s="59"/>
      <c r="DW805" s="59"/>
      <c r="DX805" s="59"/>
      <c r="DY805" s="59"/>
      <c r="DZ805" s="59"/>
      <c r="EA805" s="59"/>
      <c r="EB805" s="59"/>
      <c r="EC805" s="59"/>
      <c r="ED805" s="59"/>
      <c r="EE805" s="59"/>
      <c r="EF805" s="59"/>
      <c r="EG805" s="59"/>
      <c r="EH805" s="59"/>
      <c r="EI805" s="59"/>
      <c r="EJ805" s="59"/>
      <c r="EK805" s="59"/>
      <c r="EL805" s="59"/>
      <c r="EM805" s="59"/>
      <c r="EN805" s="59"/>
      <c r="EO805" s="59"/>
      <c r="EP805" s="59"/>
      <c r="EQ805" s="59"/>
      <c r="ER805" s="59"/>
      <c r="ES805" s="59"/>
      <c r="ET805" s="59"/>
      <c r="EU805" s="59"/>
      <c r="EV805" s="59"/>
      <c r="EW805" s="59"/>
      <c r="EX805" s="59"/>
      <c r="EY805" s="59"/>
      <c r="EZ805" s="59"/>
      <c r="FA805" s="59"/>
      <c r="FB805" s="59"/>
      <c r="FC805" s="59"/>
      <c r="FD805" s="59"/>
      <c r="FE805" s="59"/>
      <c r="FF805" s="59"/>
      <c r="FG805" s="59"/>
      <c r="FH805" s="59"/>
      <c r="FI805" s="59"/>
      <c r="FJ805" s="59"/>
      <c r="FK805" s="59"/>
      <c r="FL805" s="59"/>
      <c r="FM805" s="59"/>
      <c r="FN805" s="59"/>
      <c r="FO805" s="59"/>
      <c r="FP805" s="59"/>
      <c r="FQ805" s="59"/>
      <c r="FR805" s="59"/>
      <c r="FS805" s="59"/>
      <c r="FT805" s="59"/>
      <c r="FU805" s="59"/>
      <c r="FV805" s="59"/>
      <c r="FW805" s="59"/>
      <c r="FX805" s="59"/>
      <c r="FY805" s="59"/>
      <c r="FZ805" s="59"/>
      <c r="GA805" s="59"/>
      <c r="GB805" s="59"/>
      <c r="GC805" s="59"/>
      <c r="GD805" s="59"/>
      <c r="GE805" s="59"/>
      <c r="GF805" s="59"/>
      <c r="GG805" s="59"/>
      <c r="GH805" s="59"/>
      <c r="GI805" s="59"/>
      <c r="GJ805" s="59"/>
      <c r="GK805" s="59"/>
      <c r="GL805" s="59"/>
      <c r="GM805" s="59"/>
      <c r="GN805" s="59"/>
      <c r="GO805" s="59"/>
      <c r="GP805" s="59"/>
      <c r="GQ805" s="59"/>
      <c r="GR805" s="59"/>
      <c r="GS805" s="59"/>
      <c r="GT805" s="59"/>
      <c r="GU805" s="59"/>
      <c r="GV805" s="59"/>
      <c r="GW805" s="59"/>
      <c r="GX805" s="59"/>
      <c r="GY805" s="59"/>
      <c r="GZ805" s="59"/>
      <c r="HA805" s="59"/>
      <c r="HB805" s="59"/>
      <c r="HC805" s="59"/>
      <c r="HD805" s="59"/>
      <c r="HE805" s="59"/>
      <c r="HF805" s="59"/>
      <c r="HG805" s="59"/>
      <c r="HH805" s="59"/>
      <c r="HI805" s="59"/>
      <c r="HJ805" s="59"/>
      <c r="HK805" s="59"/>
      <c r="HL805" s="59"/>
      <c r="HM805" s="59"/>
      <c r="HN805" s="59"/>
      <c r="HO805" s="59"/>
      <c r="HP805" s="59"/>
      <c r="HQ805" s="59"/>
      <c r="HR805" s="59"/>
      <c r="HS805" s="59"/>
      <c r="HT805" s="59"/>
      <c r="HU805" s="59"/>
      <c r="HV805" s="59"/>
      <c r="HW805" s="59"/>
      <c r="HX805" s="59"/>
      <c r="HY805" s="59"/>
      <c r="HZ805" s="59"/>
    </row>
    <row r="806" spans="1:234" ht="10.5" customHeight="1">
      <c r="A806" s="467"/>
      <c r="B806" s="468"/>
      <c r="C806" s="292"/>
      <c r="D806" s="283">
        <v>50</v>
      </c>
      <c r="E806" s="87"/>
      <c r="F806" s="87"/>
      <c r="G806" s="87"/>
      <c r="H806" s="87"/>
      <c r="I806" s="87"/>
      <c r="J806" s="88"/>
      <c r="K806" s="89" t="s">
        <v>98</v>
      </c>
      <c r="L806" s="90">
        <v>9</v>
      </c>
      <c r="M806" s="91" t="s">
        <v>97</v>
      </c>
      <c r="N806" s="92">
        <v>18</v>
      </c>
      <c r="O806" s="212" t="s">
        <v>29</v>
      </c>
      <c r="P806" s="222"/>
      <c r="Q806" s="319"/>
      <c r="R806" s="93"/>
      <c r="S806" s="93"/>
      <c r="T806" s="94">
        <v>10</v>
      </c>
      <c r="U806" s="94"/>
      <c r="V806" s="90"/>
      <c r="W806" s="89">
        <v>130</v>
      </c>
      <c r="X806" s="92"/>
      <c r="Y806" s="182"/>
      <c r="Z806" s="184"/>
      <c r="AA806" s="306"/>
      <c r="AB806" s="442">
        <v>50</v>
      </c>
      <c r="AC806" s="349"/>
      <c r="AD806" s="349"/>
      <c r="AE806" s="349"/>
      <c r="AF806" s="349"/>
      <c r="AG806" s="349"/>
      <c r="AH806" s="349"/>
      <c r="AI806" s="306"/>
      <c r="AJ806" s="90">
        <v>7</v>
      </c>
      <c r="AK806" s="182"/>
      <c r="AL806" s="184"/>
      <c r="AM806" s="349"/>
      <c r="AN806" s="349"/>
      <c r="AO806" s="306"/>
      <c r="AP806" s="350"/>
      <c r="AQ806" s="490"/>
      <c r="AR806" s="95"/>
      <c r="AS806" s="95"/>
      <c r="AT806" s="95"/>
      <c r="AU806" s="95"/>
      <c r="AV806" s="95"/>
      <c r="AW806" s="95"/>
      <c r="AX806" s="95"/>
      <c r="AY806" s="95"/>
      <c r="AZ806" s="95"/>
      <c r="BA806" s="95"/>
      <c r="BB806" s="95"/>
      <c r="BC806" s="95"/>
      <c r="BD806" s="95"/>
      <c r="BE806" s="95"/>
      <c r="BF806" s="95"/>
      <c r="BG806" s="95"/>
      <c r="BH806" s="95"/>
      <c r="BI806" s="95"/>
      <c r="BJ806" s="95"/>
      <c r="BK806" s="95"/>
      <c r="BL806" s="95"/>
      <c r="BM806" s="95"/>
      <c r="BN806" s="95"/>
      <c r="BO806" s="95"/>
      <c r="BP806" s="95"/>
      <c r="BQ806" s="95"/>
      <c r="BR806" s="95"/>
      <c r="BS806" s="95"/>
      <c r="BT806" s="95"/>
      <c r="BU806" s="95"/>
      <c r="BV806" s="95"/>
      <c r="BW806" s="95"/>
      <c r="BX806" s="95"/>
      <c r="BY806" s="95"/>
      <c r="BZ806" s="95"/>
      <c r="CA806" s="95"/>
      <c r="CB806" s="95"/>
      <c r="CC806" s="95"/>
      <c r="CD806" s="95"/>
      <c r="CE806" s="95"/>
      <c r="CF806" s="95"/>
      <c r="CG806" s="95"/>
      <c r="CH806" s="95"/>
      <c r="CI806" s="95"/>
      <c r="CJ806" s="95"/>
      <c r="CK806" s="95"/>
      <c r="CL806" s="95"/>
      <c r="CM806" s="95"/>
      <c r="CN806" s="95"/>
      <c r="CO806" s="95"/>
      <c r="CP806" s="95"/>
      <c r="CQ806" s="95"/>
      <c r="CR806" s="95"/>
      <c r="CS806" s="95"/>
      <c r="CT806" s="95"/>
      <c r="CU806" s="95"/>
      <c r="CV806" s="95"/>
      <c r="CW806" s="95"/>
      <c r="CX806" s="95"/>
      <c r="CY806" s="95"/>
      <c r="CZ806" s="95"/>
      <c r="DA806" s="95"/>
      <c r="DB806" s="95"/>
      <c r="DC806" s="95"/>
      <c r="DD806" s="95"/>
      <c r="DE806" s="95"/>
      <c r="DF806" s="95"/>
      <c r="DG806" s="95"/>
      <c r="DH806" s="95"/>
      <c r="DI806" s="95"/>
      <c r="DJ806" s="95"/>
      <c r="DK806" s="95"/>
      <c r="DL806" s="95"/>
      <c r="DM806" s="95"/>
      <c r="DN806" s="95"/>
      <c r="DO806" s="95"/>
      <c r="DP806" s="95"/>
      <c r="DQ806" s="95"/>
      <c r="DR806" s="95"/>
      <c r="DS806" s="95"/>
      <c r="DT806" s="95"/>
      <c r="DU806" s="95"/>
      <c r="DV806" s="95"/>
      <c r="DW806" s="95"/>
      <c r="DX806" s="95"/>
      <c r="DY806" s="95"/>
      <c r="DZ806" s="95"/>
      <c r="EA806" s="95"/>
      <c r="EB806" s="95"/>
      <c r="EC806" s="95"/>
      <c r="ED806" s="95"/>
      <c r="EE806" s="95"/>
      <c r="EF806" s="95"/>
      <c r="EG806" s="95"/>
      <c r="EH806" s="95"/>
      <c r="EI806" s="95"/>
      <c r="EJ806" s="95"/>
      <c r="EK806" s="95"/>
      <c r="EL806" s="95"/>
      <c r="EM806" s="95"/>
      <c r="EN806" s="95"/>
      <c r="EO806" s="95"/>
      <c r="EP806" s="95"/>
      <c r="EQ806" s="95"/>
      <c r="ER806" s="95"/>
      <c r="ES806" s="95"/>
      <c r="ET806" s="95"/>
      <c r="EU806" s="95"/>
      <c r="EV806" s="95"/>
      <c r="EW806" s="95"/>
      <c r="EX806" s="95"/>
      <c r="EY806" s="95"/>
      <c r="EZ806" s="95"/>
      <c r="FA806" s="95"/>
      <c r="FB806" s="95"/>
      <c r="FC806" s="95"/>
      <c r="FD806" s="95"/>
      <c r="FE806" s="95"/>
      <c r="FF806" s="95"/>
      <c r="FG806" s="95"/>
      <c r="FH806" s="95"/>
      <c r="FI806" s="95"/>
      <c r="FJ806" s="95"/>
      <c r="FK806" s="95"/>
      <c r="FL806" s="95"/>
      <c r="FM806" s="95"/>
      <c r="FN806" s="95"/>
      <c r="FO806" s="95"/>
      <c r="FP806" s="95"/>
      <c r="FQ806" s="95"/>
      <c r="FR806" s="95"/>
      <c r="FS806" s="95"/>
      <c r="FT806" s="95"/>
      <c r="FU806" s="95"/>
      <c r="FV806" s="95"/>
      <c r="FW806" s="95"/>
      <c r="FX806" s="95"/>
      <c r="FY806" s="95"/>
      <c r="FZ806" s="95"/>
      <c r="GA806" s="95"/>
      <c r="GB806" s="95"/>
      <c r="GC806" s="95"/>
      <c r="GD806" s="95"/>
      <c r="GE806" s="95"/>
      <c r="GF806" s="95"/>
      <c r="GG806" s="95"/>
      <c r="GH806" s="95"/>
      <c r="GI806" s="95"/>
      <c r="GJ806" s="95"/>
      <c r="GK806" s="95"/>
      <c r="GL806" s="95"/>
      <c r="GM806" s="95"/>
      <c r="GN806" s="95"/>
      <c r="GO806" s="95"/>
      <c r="GP806" s="95"/>
      <c r="GQ806" s="95"/>
      <c r="GR806" s="95"/>
      <c r="GS806" s="95"/>
      <c r="GT806" s="95"/>
      <c r="GU806" s="95"/>
      <c r="GV806" s="95"/>
      <c r="GW806" s="95"/>
      <c r="GX806" s="95"/>
      <c r="GY806" s="95"/>
      <c r="GZ806" s="95"/>
      <c r="HA806" s="95"/>
      <c r="HB806" s="95"/>
      <c r="HC806" s="95"/>
      <c r="HD806" s="95"/>
      <c r="HE806" s="95"/>
      <c r="HF806" s="95"/>
      <c r="HG806" s="95"/>
      <c r="HH806" s="95"/>
      <c r="HI806" s="95"/>
      <c r="HJ806" s="95"/>
      <c r="HK806" s="95"/>
      <c r="HL806" s="95"/>
      <c r="HM806" s="95"/>
      <c r="HN806" s="95"/>
      <c r="HO806" s="95"/>
      <c r="HP806" s="95"/>
      <c r="HQ806" s="95"/>
      <c r="HR806" s="95"/>
      <c r="HS806" s="95"/>
      <c r="HT806" s="95"/>
      <c r="HU806" s="95"/>
      <c r="HV806" s="95"/>
      <c r="HW806" s="95"/>
      <c r="HX806" s="95"/>
      <c r="HY806" s="95"/>
      <c r="HZ806" s="95"/>
    </row>
    <row r="807" spans="1:234" s="95" customFormat="1" ht="10.5" customHeight="1">
      <c r="A807" s="463" t="s">
        <v>60</v>
      </c>
      <c r="B807" s="465">
        <f>B805+1</f>
        <v>39008</v>
      </c>
      <c r="C807" s="293">
        <f>SUM(D807:J808)</f>
        <v>61</v>
      </c>
      <c r="D807" s="284">
        <v>19</v>
      </c>
      <c r="E807" s="80"/>
      <c r="F807" s="80"/>
      <c r="G807" s="80"/>
      <c r="H807" s="80"/>
      <c r="I807" s="80"/>
      <c r="J807" s="81"/>
      <c r="K807" s="28" t="s">
        <v>31</v>
      </c>
      <c r="L807" s="30">
        <v>9</v>
      </c>
      <c r="M807" s="82" t="s">
        <v>100</v>
      </c>
      <c r="N807" s="83">
        <v>12</v>
      </c>
      <c r="O807" s="211" t="s">
        <v>207</v>
      </c>
      <c r="P807" s="221"/>
      <c r="Q807" s="318">
        <f>SUM(R807:R808,T807:T808)+SUM(S807:S808)*1.5+SUM(U807:U808)/3+SUM(V807:V808)*0.6</f>
        <v>13.5</v>
      </c>
      <c r="R807" s="70"/>
      <c r="S807" s="70"/>
      <c r="T807" s="29">
        <v>4</v>
      </c>
      <c r="U807" s="29"/>
      <c r="V807" s="30"/>
      <c r="W807" s="28"/>
      <c r="X807" s="83"/>
      <c r="Y807" s="140"/>
      <c r="Z807" s="185"/>
      <c r="AA807" s="34"/>
      <c r="AB807" s="32">
        <v>19</v>
      </c>
      <c r="AC807" s="33"/>
      <c r="AD807" s="33"/>
      <c r="AE807" s="33"/>
      <c r="AF807" s="33"/>
      <c r="AG807" s="33"/>
      <c r="AH807" s="33"/>
      <c r="AI807" s="34"/>
      <c r="AJ807" s="30"/>
      <c r="AK807" s="180" t="s">
        <v>99</v>
      </c>
      <c r="AL807" s="185"/>
      <c r="AM807" s="33"/>
      <c r="AN807" s="33"/>
      <c r="AO807" s="34"/>
      <c r="AP807" s="352"/>
      <c r="AQ807" s="491" t="s">
        <v>529</v>
      </c>
      <c r="AR807" s="59"/>
      <c r="AS807" s="59"/>
      <c r="AT807" s="59"/>
      <c r="AU807" s="59"/>
      <c r="AV807" s="59"/>
      <c r="AW807" s="59"/>
      <c r="AX807" s="59"/>
      <c r="AY807" s="59"/>
      <c r="AZ807" s="59"/>
      <c r="BA807" s="59"/>
      <c r="BB807" s="59"/>
      <c r="BC807" s="59"/>
      <c r="BD807" s="59"/>
      <c r="BE807" s="59"/>
      <c r="BF807" s="59"/>
      <c r="BG807" s="59"/>
      <c r="BH807" s="59"/>
      <c r="BI807" s="59"/>
      <c r="BJ807" s="59"/>
      <c r="BK807" s="59"/>
      <c r="BL807" s="59"/>
      <c r="BM807" s="59"/>
      <c r="BN807" s="59"/>
      <c r="BO807" s="59"/>
      <c r="BP807" s="59"/>
      <c r="BQ807" s="59"/>
      <c r="BR807" s="59"/>
      <c r="BS807" s="59"/>
      <c r="BT807" s="59"/>
      <c r="BU807" s="59"/>
      <c r="BV807" s="59"/>
      <c r="BW807" s="59"/>
      <c r="BX807" s="59"/>
      <c r="BY807" s="59"/>
      <c r="BZ807" s="59"/>
      <c r="CA807" s="59"/>
      <c r="CB807" s="59"/>
      <c r="CC807" s="59"/>
      <c r="CD807" s="59"/>
      <c r="CE807" s="59"/>
      <c r="CF807" s="59"/>
      <c r="CG807" s="59"/>
      <c r="CH807" s="59"/>
      <c r="CI807" s="59"/>
      <c r="CJ807" s="59"/>
      <c r="CK807" s="59"/>
      <c r="CL807" s="59"/>
      <c r="CM807" s="59"/>
      <c r="CN807" s="59"/>
      <c r="CO807" s="59"/>
      <c r="CP807" s="59"/>
      <c r="CQ807" s="59"/>
      <c r="CR807" s="59"/>
      <c r="CS807" s="59"/>
      <c r="CT807" s="59"/>
      <c r="CU807" s="59"/>
      <c r="CV807" s="59"/>
      <c r="CW807" s="59"/>
      <c r="CX807" s="59"/>
      <c r="CY807" s="59"/>
      <c r="CZ807" s="59"/>
      <c r="DA807" s="59"/>
      <c r="DB807" s="59"/>
      <c r="DC807" s="59"/>
      <c r="DD807" s="59"/>
      <c r="DE807" s="59"/>
      <c r="DF807" s="59"/>
      <c r="DG807" s="59"/>
      <c r="DH807" s="59"/>
      <c r="DI807" s="59"/>
      <c r="DJ807" s="59"/>
      <c r="DK807" s="59"/>
      <c r="DL807" s="59"/>
      <c r="DM807" s="59"/>
      <c r="DN807" s="59"/>
      <c r="DO807" s="59"/>
      <c r="DP807" s="59"/>
      <c r="DQ807" s="59"/>
      <c r="DR807" s="59"/>
      <c r="DS807" s="59"/>
      <c r="DT807" s="59"/>
      <c r="DU807" s="59"/>
      <c r="DV807" s="59"/>
      <c r="DW807" s="59"/>
      <c r="DX807" s="59"/>
      <c r="DY807" s="59"/>
      <c r="DZ807" s="59"/>
      <c r="EA807" s="59"/>
      <c r="EB807" s="59"/>
      <c r="EC807" s="59"/>
      <c r="ED807" s="59"/>
      <c r="EE807" s="59"/>
      <c r="EF807" s="59"/>
      <c r="EG807" s="59"/>
      <c r="EH807" s="59"/>
      <c r="EI807" s="59"/>
      <c r="EJ807" s="59"/>
      <c r="EK807" s="59"/>
      <c r="EL807" s="59"/>
      <c r="EM807" s="59"/>
      <c r="EN807" s="59"/>
      <c r="EO807" s="59"/>
      <c r="EP807" s="59"/>
      <c r="EQ807" s="59"/>
      <c r="ER807" s="59"/>
      <c r="ES807" s="59"/>
      <c r="ET807" s="59"/>
      <c r="EU807" s="59"/>
      <c r="EV807" s="59"/>
      <c r="EW807" s="59"/>
      <c r="EX807" s="59"/>
      <c r="EY807" s="59"/>
      <c r="EZ807" s="59"/>
      <c r="FA807" s="59"/>
      <c r="FB807" s="59"/>
      <c r="FC807" s="59"/>
      <c r="FD807" s="59"/>
      <c r="FE807" s="59"/>
      <c r="FF807" s="59"/>
      <c r="FG807" s="59"/>
      <c r="FH807" s="59"/>
      <c r="FI807" s="59"/>
      <c r="FJ807" s="59"/>
      <c r="FK807" s="59"/>
      <c r="FL807" s="59"/>
      <c r="FM807" s="59"/>
      <c r="FN807" s="59"/>
      <c r="FO807" s="59"/>
      <c r="FP807" s="59"/>
      <c r="FQ807" s="59"/>
      <c r="FR807" s="59"/>
      <c r="FS807" s="59"/>
      <c r="FT807" s="59"/>
      <c r="FU807" s="59"/>
      <c r="FV807" s="59"/>
      <c r="FW807" s="59"/>
      <c r="FX807" s="59"/>
      <c r="FY807" s="59"/>
      <c r="FZ807" s="59"/>
      <c r="GA807" s="59"/>
      <c r="GB807" s="59"/>
      <c r="GC807" s="59"/>
      <c r="GD807" s="59"/>
      <c r="GE807" s="59"/>
      <c r="GF807" s="59"/>
      <c r="GG807" s="59"/>
      <c r="GH807" s="59"/>
      <c r="GI807" s="59"/>
      <c r="GJ807" s="59"/>
      <c r="GK807" s="59"/>
      <c r="GL807" s="59"/>
      <c r="GM807" s="59"/>
      <c r="GN807" s="59"/>
      <c r="GO807" s="59"/>
      <c r="GP807" s="59"/>
      <c r="GQ807" s="59"/>
      <c r="GR807" s="59"/>
      <c r="GS807" s="59"/>
      <c r="GT807" s="59"/>
      <c r="GU807" s="59"/>
      <c r="GV807" s="59"/>
      <c r="GW807" s="59"/>
      <c r="GX807" s="59"/>
      <c r="GY807" s="59"/>
      <c r="GZ807" s="59"/>
      <c r="HA807" s="59"/>
      <c r="HB807" s="59"/>
      <c r="HC807" s="59"/>
      <c r="HD807" s="59"/>
      <c r="HE807" s="59"/>
      <c r="HF807" s="59"/>
      <c r="HG807" s="59"/>
      <c r="HH807" s="59"/>
      <c r="HI807" s="59"/>
      <c r="HJ807" s="59"/>
      <c r="HK807" s="59"/>
      <c r="HL807" s="59"/>
      <c r="HM807" s="59"/>
      <c r="HN807" s="59"/>
      <c r="HO807" s="59"/>
      <c r="HP807" s="59"/>
      <c r="HQ807" s="59"/>
      <c r="HR807" s="59"/>
      <c r="HS807" s="59"/>
      <c r="HT807" s="59"/>
      <c r="HU807" s="59"/>
      <c r="HV807" s="59"/>
      <c r="HW807" s="59"/>
      <c r="HX807" s="59"/>
      <c r="HY807" s="59"/>
      <c r="HZ807" s="59"/>
    </row>
    <row r="808" spans="1:234" ht="10.5" customHeight="1">
      <c r="A808" s="467"/>
      <c r="B808" s="468"/>
      <c r="C808" s="294"/>
      <c r="D808" s="283">
        <v>25</v>
      </c>
      <c r="E808" s="87"/>
      <c r="F808" s="87"/>
      <c r="G808" s="87">
        <v>17</v>
      </c>
      <c r="H808" s="87"/>
      <c r="I808" s="87"/>
      <c r="J808" s="88"/>
      <c r="K808" s="89" t="s">
        <v>187</v>
      </c>
      <c r="L808" s="90">
        <v>9</v>
      </c>
      <c r="M808" s="91" t="s">
        <v>97</v>
      </c>
      <c r="N808" s="92">
        <v>19</v>
      </c>
      <c r="O808" s="212" t="s">
        <v>532</v>
      </c>
      <c r="P808" s="222"/>
      <c r="Q808" s="319"/>
      <c r="R808" s="93"/>
      <c r="S808" s="93">
        <v>1</v>
      </c>
      <c r="T808" s="94">
        <v>8</v>
      </c>
      <c r="U808" s="94"/>
      <c r="V808" s="90"/>
      <c r="W808" s="89"/>
      <c r="X808" s="92"/>
      <c r="Y808" s="182"/>
      <c r="Z808" s="184"/>
      <c r="AA808" s="306">
        <v>3.6</v>
      </c>
      <c r="AB808" s="442">
        <v>25</v>
      </c>
      <c r="AC808" s="349">
        <v>17</v>
      </c>
      <c r="AD808" s="349"/>
      <c r="AE808" s="349"/>
      <c r="AF808" s="349"/>
      <c r="AG808" s="349"/>
      <c r="AH808" s="349"/>
      <c r="AI808" s="306"/>
      <c r="AJ808" s="90">
        <v>7</v>
      </c>
      <c r="AK808" s="182"/>
      <c r="AL808" s="184"/>
      <c r="AM808" s="349"/>
      <c r="AN808" s="349"/>
      <c r="AO808" s="306"/>
      <c r="AP808" s="350">
        <v>8</v>
      </c>
      <c r="AQ808" s="490"/>
      <c r="AR808" s="95"/>
      <c r="AS808" s="95"/>
      <c r="AT808" s="95"/>
      <c r="AU808" s="95"/>
      <c r="AV808" s="95"/>
      <c r="AW808" s="95"/>
      <c r="AX808" s="95"/>
      <c r="AY808" s="95"/>
      <c r="AZ808" s="95"/>
      <c r="BA808" s="95"/>
      <c r="BB808" s="95"/>
      <c r="BC808" s="95"/>
      <c r="BD808" s="95"/>
      <c r="BE808" s="95"/>
      <c r="BF808" s="95"/>
      <c r="BG808" s="95"/>
      <c r="BH808" s="95"/>
      <c r="BI808" s="95"/>
      <c r="BJ808" s="95"/>
      <c r="BK808" s="95"/>
      <c r="BL808" s="95"/>
      <c r="BM808" s="95"/>
      <c r="BN808" s="95"/>
      <c r="BO808" s="95"/>
      <c r="BP808" s="95"/>
      <c r="BQ808" s="95"/>
      <c r="BR808" s="95"/>
      <c r="BS808" s="95"/>
      <c r="BT808" s="95"/>
      <c r="BU808" s="95"/>
      <c r="BV808" s="95"/>
      <c r="BW808" s="95"/>
      <c r="BX808" s="95"/>
      <c r="BY808" s="95"/>
      <c r="BZ808" s="95"/>
      <c r="CA808" s="95"/>
      <c r="CB808" s="95"/>
      <c r="CC808" s="95"/>
      <c r="CD808" s="95"/>
      <c r="CE808" s="95"/>
      <c r="CF808" s="95"/>
      <c r="CG808" s="95"/>
      <c r="CH808" s="95"/>
      <c r="CI808" s="95"/>
      <c r="CJ808" s="95"/>
      <c r="CK808" s="95"/>
      <c r="CL808" s="95"/>
      <c r="CM808" s="95"/>
      <c r="CN808" s="95"/>
      <c r="CO808" s="95"/>
      <c r="CP808" s="95"/>
      <c r="CQ808" s="95"/>
      <c r="CR808" s="95"/>
      <c r="CS808" s="95"/>
      <c r="CT808" s="95"/>
      <c r="CU808" s="95"/>
      <c r="CV808" s="95"/>
      <c r="CW808" s="95"/>
      <c r="CX808" s="95"/>
      <c r="CY808" s="95"/>
      <c r="CZ808" s="95"/>
      <c r="DA808" s="95"/>
      <c r="DB808" s="95"/>
      <c r="DC808" s="95"/>
      <c r="DD808" s="95"/>
      <c r="DE808" s="95"/>
      <c r="DF808" s="95"/>
      <c r="DG808" s="95"/>
      <c r="DH808" s="95"/>
      <c r="DI808" s="95"/>
      <c r="DJ808" s="95"/>
      <c r="DK808" s="95"/>
      <c r="DL808" s="95"/>
      <c r="DM808" s="95"/>
      <c r="DN808" s="95"/>
      <c r="DO808" s="95"/>
      <c r="DP808" s="95"/>
      <c r="DQ808" s="95"/>
      <c r="DR808" s="95"/>
      <c r="DS808" s="95"/>
      <c r="DT808" s="95"/>
      <c r="DU808" s="95"/>
      <c r="DV808" s="95"/>
      <c r="DW808" s="95"/>
      <c r="DX808" s="95"/>
      <c r="DY808" s="95"/>
      <c r="DZ808" s="95"/>
      <c r="EA808" s="95"/>
      <c r="EB808" s="95"/>
      <c r="EC808" s="95"/>
      <c r="ED808" s="95"/>
      <c r="EE808" s="95"/>
      <c r="EF808" s="95"/>
      <c r="EG808" s="95"/>
      <c r="EH808" s="95"/>
      <c r="EI808" s="95"/>
      <c r="EJ808" s="95"/>
      <c r="EK808" s="95"/>
      <c r="EL808" s="95"/>
      <c r="EM808" s="95"/>
      <c r="EN808" s="95"/>
      <c r="EO808" s="95"/>
      <c r="EP808" s="95"/>
      <c r="EQ808" s="95"/>
      <c r="ER808" s="95"/>
      <c r="ES808" s="95"/>
      <c r="ET808" s="95"/>
      <c r="EU808" s="95"/>
      <c r="EV808" s="95"/>
      <c r="EW808" s="95"/>
      <c r="EX808" s="95"/>
      <c r="EY808" s="95"/>
      <c r="EZ808" s="95"/>
      <c r="FA808" s="95"/>
      <c r="FB808" s="95"/>
      <c r="FC808" s="95"/>
      <c r="FD808" s="95"/>
      <c r="FE808" s="95"/>
      <c r="FF808" s="95"/>
      <c r="FG808" s="95"/>
      <c r="FH808" s="95"/>
      <c r="FI808" s="95"/>
      <c r="FJ808" s="95"/>
      <c r="FK808" s="95"/>
      <c r="FL808" s="95"/>
      <c r="FM808" s="95"/>
      <c r="FN808" s="95"/>
      <c r="FO808" s="95"/>
      <c r="FP808" s="95"/>
      <c r="FQ808" s="95"/>
      <c r="FR808" s="95"/>
      <c r="FS808" s="95"/>
      <c r="FT808" s="95"/>
      <c r="FU808" s="95"/>
      <c r="FV808" s="95"/>
      <c r="FW808" s="95"/>
      <c r="FX808" s="95"/>
      <c r="FY808" s="95"/>
      <c r="FZ808" s="95"/>
      <c r="GA808" s="95"/>
      <c r="GB808" s="95"/>
      <c r="GC808" s="95"/>
      <c r="GD808" s="95"/>
      <c r="GE808" s="95"/>
      <c r="GF808" s="95"/>
      <c r="GG808" s="95"/>
      <c r="GH808" s="95"/>
      <c r="GI808" s="95"/>
      <c r="GJ808" s="95"/>
      <c r="GK808" s="95"/>
      <c r="GL808" s="95"/>
      <c r="GM808" s="95"/>
      <c r="GN808" s="95"/>
      <c r="GO808" s="95"/>
      <c r="GP808" s="95"/>
      <c r="GQ808" s="95"/>
      <c r="GR808" s="95"/>
      <c r="GS808" s="95"/>
      <c r="GT808" s="95"/>
      <c r="GU808" s="95"/>
      <c r="GV808" s="95"/>
      <c r="GW808" s="95"/>
      <c r="GX808" s="95"/>
      <c r="GY808" s="95"/>
      <c r="GZ808" s="95"/>
      <c r="HA808" s="95"/>
      <c r="HB808" s="95"/>
      <c r="HC808" s="95"/>
      <c r="HD808" s="95"/>
      <c r="HE808" s="95"/>
      <c r="HF808" s="95"/>
      <c r="HG808" s="95"/>
      <c r="HH808" s="95"/>
      <c r="HI808" s="95"/>
      <c r="HJ808" s="95"/>
      <c r="HK808" s="95"/>
      <c r="HL808" s="95"/>
      <c r="HM808" s="95"/>
      <c r="HN808" s="95"/>
      <c r="HO808" s="95"/>
      <c r="HP808" s="95"/>
      <c r="HQ808" s="95"/>
      <c r="HR808" s="95"/>
      <c r="HS808" s="95"/>
      <c r="HT808" s="95"/>
      <c r="HU808" s="95"/>
      <c r="HV808" s="95"/>
      <c r="HW808" s="95"/>
      <c r="HX808" s="95"/>
      <c r="HY808" s="95"/>
      <c r="HZ808" s="95"/>
    </row>
    <row r="809" spans="1:234" s="95" customFormat="1" ht="10.5" customHeight="1">
      <c r="A809" s="463" t="s">
        <v>61</v>
      </c>
      <c r="B809" s="465">
        <f>B807+1</f>
        <v>39009</v>
      </c>
      <c r="C809" s="293">
        <f>SUM(D809:J810)</f>
        <v>0</v>
      </c>
      <c r="D809" s="285"/>
      <c r="E809" s="96"/>
      <c r="F809" s="80"/>
      <c r="G809" s="80"/>
      <c r="H809" s="80"/>
      <c r="I809" s="96"/>
      <c r="J809" s="81"/>
      <c r="K809" s="28"/>
      <c r="L809" s="99"/>
      <c r="M809" s="82"/>
      <c r="N809" s="83"/>
      <c r="O809" s="213"/>
      <c r="P809" s="221"/>
      <c r="Q809" s="318">
        <f>SUM(R809:R810,T809:T810)+SUM(S809:S810)*1.5+SUM(U809:U810)/3+SUM(V809:V810)*0.6</f>
        <v>0</v>
      </c>
      <c r="R809" s="70"/>
      <c r="S809" s="70"/>
      <c r="T809" s="29"/>
      <c r="U809" s="29"/>
      <c r="V809" s="30"/>
      <c r="W809" s="28"/>
      <c r="X809" s="83"/>
      <c r="Y809" s="140"/>
      <c r="Z809" s="185"/>
      <c r="AA809" s="34"/>
      <c r="AB809" s="32"/>
      <c r="AC809" s="33"/>
      <c r="AD809" s="33"/>
      <c r="AE809" s="33"/>
      <c r="AF809" s="33"/>
      <c r="AG809" s="33"/>
      <c r="AH809" s="33"/>
      <c r="AI809" s="34"/>
      <c r="AJ809" s="30"/>
      <c r="AK809" s="180" t="s">
        <v>99</v>
      </c>
      <c r="AL809" s="185"/>
      <c r="AM809" s="33"/>
      <c r="AN809" s="33"/>
      <c r="AO809" s="34"/>
      <c r="AP809" s="352"/>
      <c r="AQ809" s="491" t="s">
        <v>531</v>
      </c>
      <c r="AR809" s="59"/>
      <c r="AS809" s="59"/>
      <c r="AT809" s="59"/>
      <c r="AU809" s="59"/>
      <c r="AV809" s="59"/>
      <c r="AW809" s="59"/>
      <c r="AX809" s="59"/>
      <c r="AY809" s="59"/>
      <c r="AZ809" s="59"/>
      <c r="BA809" s="59"/>
      <c r="BB809" s="59"/>
      <c r="BC809" s="59"/>
      <c r="BD809" s="59"/>
      <c r="BE809" s="59"/>
      <c r="BF809" s="59"/>
      <c r="BG809" s="59"/>
      <c r="BH809" s="59"/>
      <c r="BI809" s="59"/>
      <c r="BJ809" s="59"/>
      <c r="BK809" s="59"/>
      <c r="BL809" s="59"/>
      <c r="BM809" s="59"/>
      <c r="BN809" s="59"/>
      <c r="BO809" s="59"/>
      <c r="BP809" s="59"/>
      <c r="BQ809" s="59"/>
      <c r="BR809" s="59"/>
      <c r="BS809" s="59"/>
      <c r="BT809" s="59"/>
      <c r="BU809" s="59"/>
      <c r="BV809" s="59"/>
      <c r="BW809" s="59"/>
      <c r="BX809" s="59"/>
      <c r="BY809" s="59"/>
      <c r="BZ809" s="59"/>
      <c r="CA809" s="59"/>
      <c r="CB809" s="59"/>
      <c r="CC809" s="59"/>
      <c r="CD809" s="59"/>
      <c r="CE809" s="59"/>
      <c r="CF809" s="59"/>
      <c r="CG809" s="59"/>
      <c r="CH809" s="59"/>
      <c r="CI809" s="59"/>
      <c r="CJ809" s="59"/>
      <c r="CK809" s="59"/>
      <c r="CL809" s="59"/>
      <c r="CM809" s="59"/>
      <c r="CN809" s="59"/>
      <c r="CO809" s="59"/>
      <c r="CP809" s="59"/>
      <c r="CQ809" s="59"/>
      <c r="CR809" s="59"/>
      <c r="CS809" s="59"/>
      <c r="CT809" s="59"/>
      <c r="CU809" s="59"/>
      <c r="CV809" s="59"/>
      <c r="CW809" s="59"/>
      <c r="CX809" s="59"/>
      <c r="CY809" s="59"/>
      <c r="CZ809" s="59"/>
      <c r="DA809" s="59"/>
      <c r="DB809" s="59"/>
      <c r="DC809" s="59"/>
      <c r="DD809" s="59"/>
      <c r="DE809" s="59"/>
      <c r="DF809" s="59"/>
      <c r="DG809" s="59"/>
      <c r="DH809" s="59"/>
      <c r="DI809" s="59"/>
      <c r="DJ809" s="59"/>
      <c r="DK809" s="59"/>
      <c r="DL809" s="59"/>
      <c r="DM809" s="59"/>
      <c r="DN809" s="59"/>
      <c r="DO809" s="59"/>
      <c r="DP809" s="59"/>
      <c r="DQ809" s="59"/>
      <c r="DR809" s="59"/>
      <c r="DS809" s="59"/>
      <c r="DT809" s="59"/>
      <c r="DU809" s="59"/>
      <c r="DV809" s="59"/>
      <c r="DW809" s="59"/>
      <c r="DX809" s="59"/>
      <c r="DY809" s="59"/>
      <c r="DZ809" s="59"/>
      <c r="EA809" s="59"/>
      <c r="EB809" s="59"/>
      <c r="EC809" s="59"/>
      <c r="ED809" s="59"/>
      <c r="EE809" s="59"/>
      <c r="EF809" s="59"/>
      <c r="EG809" s="59"/>
      <c r="EH809" s="59"/>
      <c r="EI809" s="59"/>
      <c r="EJ809" s="59"/>
      <c r="EK809" s="59"/>
      <c r="EL809" s="59"/>
      <c r="EM809" s="59"/>
      <c r="EN809" s="59"/>
      <c r="EO809" s="59"/>
      <c r="EP809" s="59"/>
      <c r="EQ809" s="59"/>
      <c r="ER809" s="59"/>
      <c r="ES809" s="59"/>
      <c r="ET809" s="59"/>
      <c r="EU809" s="59"/>
      <c r="EV809" s="59"/>
      <c r="EW809" s="59"/>
      <c r="EX809" s="59"/>
      <c r="EY809" s="59"/>
      <c r="EZ809" s="59"/>
      <c r="FA809" s="59"/>
      <c r="FB809" s="59"/>
      <c r="FC809" s="59"/>
      <c r="FD809" s="59"/>
      <c r="FE809" s="59"/>
      <c r="FF809" s="59"/>
      <c r="FG809" s="59"/>
      <c r="FH809" s="59"/>
      <c r="FI809" s="59"/>
      <c r="FJ809" s="59"/>
      <c r="FK809" s="59"/>
      <c r="FL809" s="59"/>
      <c r="FM809" s="59"/>
      <c r="FN809" s="59"/>
      <c r="FO809" s="59"/>
      <c r="FP809" s="59"/>
      <c r="FQ809" s="59"/>
      <c r="FR809" s="59"/>
      <c r="FS809" s="59"/>
      <c r="FT809" s="59"/>
      <c r="FU809" s="59"/>
      <c r="FV809" s="59"/>
      <c r="FW809" s="59"/>
      <c r="FX809" s="59"/>
      <c r="FY809" s="59"/>
      <c r="FZ809" s="59"/>
      <c r="GA809" s="59"/>
      <c r="GB809" s="59"/>
      <c r="GC809" s="59"/>
      <c r="GD809" s="59"/>
      <c r="GE809" s="59"/>
      <c r="GF809" s="59"/>
      <c r="GG809" s="59"/>
      <c r="GH809" s="59"/>
      <c r="GI809" s="59"/>
      <c r="GJ809" s="59"/>
      <c r="GK809" s="59"/>
      <c r="GL809" s="59"/>
      <c r="GM809" s="59"/>
      <c r="GN809" s="59"/>
      <c r="GO809" s="59"/>
      <c r="GP809" s="59"/>
      <c r="GQ809" s="59"/>
      <c r="GR809" s="59"/>
      <c r="GS809" s="59"/>
      <c r="GT809" s="59"/>
      <c r="GU809" s="59"/>
      <c r="GV809" s="59"/>
      <c r="GW809" s="59"/>
      <c r="GX809" s="59"/>
      <c r="GY809" s="59"/>
      <c r="GZ809" s="59"/>
      <c r="HA809" s="59"/>
      <c r="HB809" s="59"/>
      <c r="HC809" s="59"/>
      <c r="HD809" s="59"/>
      <c r="HE809" s="59"/>
      <c r="HF809" s="59"/>
      <c r="HG809" s="59"/>
      <c r="HH809" s="59"/>
      <c r="HI809" s="59"/>
      <c r="HJ809" s="59"/>
      <c r="HK809" s="59"/>
      <c r="HL809" s="59"/>
      <c r="HM809" s="59"/>
      <c r="HN809" s="59"/>
      <c r="HO809" s="59"/>
      <c r="HP809" s="59"/>
      <c r="HQ809" s="59"/>
      <c r="HR809" s="59"/>
      <c r="HS809" s="59"/>
      <c r="HT809" s="59"/>
      <c r="HU809" s="59"/>
      <c r="HV809" s="59"/>
      <c r="HW809" s="59"/>
      <c r="HX809" s="59"/>
      <c r="HY809" s="59"/>
      <c r="HZ809" s="59"/>
    </row>
    <row r="810" spans="1:234" ht="10.5" customHeight="1">
      <c r="A810" s="467"/>
      <c r="B810" s="468"/>
      <c r="C810" s="294"/>
      <c r="D810" s="286"/>
      <c r="E810" s="97"/>
      <c r="F810" s="87"/>
      <c r="G810" s="87"/>
      <c r="H810" s="87"/>
      <c r="I810" s="97"/>
      <c r="J810" s="88"/>
      <c r="K810" s="89"/>
      <c r="L810" s="101"/>
      <c r="M810" s="91"/>
      <c r="N810" s="92"/>
      <c r="O810" s="212"/>
      <c r="P810" s="222"/>
      <c r="Q810" s="319"/>
      <c r="R810" s="93"/>
      <c r="S810" s="93"/>
      <c r="T810" s="94"/>
      <c r="U810" s="94"/>
      <c r="V810" s="90"/>
      <c r="W810" s="89"/>
      <c r="X810" s="92"/>
      <c r="Y810" s="182"/>
      <c r="Z810" s="184"/>
      <c r="AA810" s="306"/>
      <c r="AB810" s="442"/>
      <c r="AC810" s="349"/>
      <c r="AD810" s="349"/>
      <c r="AE810" s="349"/>
      <c r="AF810" s="349"/>
      <c r="AG810" s="349"/>
      <c r="AH810" s="349"/>
      <c r="AI810" s="306"/>
      <c r="AJ810" s="90">
        <v>7</v>
      </c>
      <c r="AK810" s="182"/>
      <c r="AL810" s="184"/>
      <c r="AM810" s="349"/>
      <c r="AN810" s="349"/>
      <c r="AO810" s="306"/>
      <c r="AP810" s="350"/>
      <c r="AQ810" s="490"/>
      <c r="AR810" s="95"/>
      <c r="AS810" s="95"/>
      <c r="AT810" s="95"/>
      <c r="AU810" s="95"/>
      <c r="AV810" s="95"/>
      <c r="AW810" s="95"/>
      <c r="AX810" s="95"/>
      <c r="AY810" s="95"/>
      <c r="AZ810" s="95"/>
      <c r="BA810" s="95"/>
      <c r="BB810" s="95"/>
      <c r="BC810" s="95"/>
      <c r="BD810" s="95"/>
      <c r="BE810" s="95"/>
      <c r="BF810" s="95"/>
      <c r="BG810" s="95"/>
      <c r="BH810" s="95"/>
      <c r="BI810" s="95"/>
      <c r="BJ810" s="95"/>
      <c r="BK810" s="95"/>
      <c r="BL810" s="95"/>
      <c r="BM810" s="95"/>
      <c r="BN810" s="95"/>
      <c r="BO810" s="95"/>
      <c r="BP810" s="95"/>
      <c r="BQ810" s="95"/>
      <c r="BR810" s="95"/>
      <c r="BS810" s="95"/>
      <c r="BT810" s="95"/>
      <c r="BU810" s="95"/>
      <c r="BV810" s="95"/>
      <c r="BW810" s="95"/>
      <c r="BX810" s="95"/>
      <c r="BY810" s="95"/>
      <c r="BZ810" s="95"/>
      <c r="CA810" s="95"/>
      <c r="CB810" s="95"/>
      <c r="CC810" s="95"/>
      <c r="CD810" s="95"/>
      <c r="CE810" s="95"/>
      <c r="CF810" s="95"/>
      <c r="CG810" s="95"/>
      <c r="CH810" s="95"/>
      <c r="CI810" s="95"/>
      <c r="CJ810" s="95"/>
      <c r="CK810" s="95"/>
      <c r="CL810" s="95"/>
      <c r="CM810" s="95"/>
      <c r="CN810" s="95"/>
      <c r="CO810" s="95"/>
      <c r="CP810" s="95"/>
      <c r="CQ810" s="95"/>
      <c r="CR810" s="95"/>
      <c r="CS810" s="95"/>
      <c r="CT810" s="95"/>
      <c r="CU810" s="95"/>
      <c r="CV810" s="95"/>
      <c r="CW810" s="95"/>
      <c r="CX810" s="95"/>
      <c r="CY810" s="95"/>
      <c r="CZ810" s="95"/>
      <c r="DA810" s="95"/>
      <c r="DB810" s="95"/>
      <c r="DC810" s="95"/>
      <c r="DD810" s="95"/>
      <c r="DE810" s="95"/>
      <c r="DF810" s="95"/>
      <c r="DG810" s="95"/>
      <c r="DH810" s="95"/>
      <c r="DI810" s="95"/>
      <c r="DJ810" s="95"/>
      <c r="DK810" s="95"/>
      <c r="DL810" s="95"/>
      <c r="DM810" s="95"/>
      <c r="DN810" s="95"/>
      <c r="DO810" s="95"/>
      <c r="DP810" s="95"/>
      <c r="DQ810" s="95"/>
      <c r="DR810" s="95"/>
      <c r="DS810" s="95"/>
      <c r="DT810" s="95"/>
      <c r="DU810" s="95"/>
      <c r="DV810" s="95"/>
      <c r="DW810" s="95"/>
      <c r="DX810" s="95"/>
      <c r="DY810" s="95"/>
      <c r="DZ810" s="95"/>
      <c r="EA810" s="95"/>
      <c r="EB810" s="95"/>
      <c r="EC810" s="95"/>
      <c r="ED810" s="95"/>
      <c r="EE810" s="95"/>
      <c r="EF810" s="95"/>
      <c r="EG810" s="95"/>
      <c r="EH810" s="95"/>
      <c r="EI810" s="95"/>
      <c r="EJ810" s="95"/>
      <c r="EK810" s="95"/>
      <c r="EL810" s="95"/>
      <c r="EM810" s="95"/>
      <c r="EN810" s="95"/>
      <c r="EO810" s="95"/>
      <c r="EP810" s="95"/>
      <c r="EQ810" s="95"/>
      <c r="ER810" s="95"/>
      <c r="ES810" s="95"/>
      <c r="ET810" s="95"/>
      <c r="EU810" s="95"/>
      <c r="EV810" s="95"/>
      <c r="EW810" s="95"/>
      <c r="EX810" s="95"/>
      <c r="EY810" s="95"/>
      <c r="EZ810" s="95"/>
      <c r="FA810" s="95"/>
      <c r="FB810" s="95"/>
      <c r="FC810" s="95"/>
      <c r="FD810" s="95"/>
      <c r="FE810" s="95"/>
      <c r="FF810" s="95"/>
      <c r="FG810" s="95"/>
      <c r="FH810" s="95"/>
      <c r="FI810" s="95"/>
      <c r="FJ810" s="95"/>
      <c r="FK810" s="95"/>
      <c r="FL810" s="95"/>
      <c r="FM810" s="95"/>
      <c r="FN810" s="95"/>
      <c r="FO810" s="95"/>
      <c r="FP810" s="95"/>
      <c r="FQ810" s="95"/>
      <c r="FR810" s="95"/>
      <c r="FS810" s="95"/>
      <c r="FT810" s="95"/>
      <c r="FU810" s="95"/>
      <c r="FV810" s="95"/>
      <c r="FW810" s="95"/>
      <c r="FX810" s="95"/>
      <c r="FY810" s="95"/>
      <c r="FZ810" s="95"/>
      <c r="GA810" s="95"/>
      <c r="GB810" s="95"/>
      <c r="GC810" s="95"/>
      <c r="GD810" s="95"/>
      <c r="GE810" s="95"/>
      <c r="GF810" s="95"/>
      <c r="GG810" s="95"/>
      <c r="GH810" s="95"/>
      <c r="GI810" s="95"/>
      <c r="GJ810" s="95"/>
      <c r="GK810" s="95"/>
      <c r="GL810" s="95"/>
      <c r="GM810" s="95"/>
      <c r="GN810" s="95"/>
      <c r="GO810" s="95"/>
      <c r="GP810" s="95"/>
      <c r="GQ810" s="95"/>
      <c r="GR810" s="95"/>
      <c r="GS810" s="95"/>
      <c r="GT810" s="95"/>
      <c r="GU810" s="95"/>
      <c r="GV810" s="95"/>
      <c r="GW810" s="95"/>
      <c r="GX810" s="95"/>
      <c r="GY810" s="95"/>
      <c r="GZ810" s="95"/>
      <c r="HA810" s="95"/>
      <c r="HB810" s="95"/>
      <c r="HC810" s="95"/>
      <c r="HD810" s="95"/>
      <c r="HE810" s="95"/>
      <c r="HF810" s="95"/>
      <c r="HG810" s="95"/>
      <c r="HH810" s="95"/>
      <c r="HI810" s="95"/>
      <c r="HJ810" s="95"/>
      <c r="HK810" s="95"/>
      <c r="HL810" s="95"/>
      <c r="HM810" s="95"/>
      <c r="HN810" s="95"/>
      <c r="HO810" s="95"/>
      <c r="HP810" s="95"/>
      <c r="HQ810" s="95"/>
      <c r="HR810" s="95"/>
      <c r="HS810" s="95"/>
      <c r="HT810" s="95"/>
      <c r="HU810" s="95"/>
      <c r="HV810" s="95"/>
      <c r="HW810" s="95"/>
      <c r="HX810" s="95"/>
      <c r="HY810" s="95"/>
      <c r="HZ810" s="95"/>
    </row>
    <row r="811" spans="1:234" s="95" customFormat="1" ht="10.5" customHeight="1">
      <c r="A811" s="463" t="s">
        <v>62</v>
      </c>
      <c r="B811" s="465">
        <f>B809+1</f>
        <v>39010</v>
      </c>
      <c r="C811" s="293">
        <f>SUM(D811:J812)</f>
        <v>116</v>
      </c>
      <c r="D811" s="285">
        <v>60</v>
      </c>
      <c r="E811" s="96">
        <v>4</v>
      </c>
      <c r="F811" s="80">
        <v>2</v>
      </c>
      <c r="G811" s="80"/>
      <c r="H811" s="80"/>
      <c r="I811" s="80"/>
      <c r="J811" s="98"/>
      <c r="K811" s="28" t="s">
        <v>124</v>
      </c>
      <c r="L811" s="30">
        <v>9</v>
      </c>
      <c r="M811" s="82" t="s">
        <v>97</v>
      </c>
      <c r="N811" s="83">
        <v>16</v>
      </c>
      <c r="O811" s="211" t="s">
        <v>527</v>
      </c>
      <c r="P811" s="221"/>
      <c r="Q811" s="318">
        <f>SUM(R811:R812,T811:T812)+SUM(S811:S812)*1.5+SUM(U811:U812)/3+SUM(V811:V812)*0.6</f>
        <v>8</v>
      </c>
      <c r="R811" s="70">
        <v>2</v>
      </c>
      <c r="S811" s="70">
        <v>2</v>
      </c>
      <c r="T811" s="29">
        <v>3</v>
      </c>
      <c r="U811" s="29"/>
      <c r="V811" s="30"/>
      <c r="W811" s="28"/>
      <c r="X811" s="83"/>
      <c r="Y811" s="180"/>
      <c r="Z811" s="307"/>
      <c r="AA811" s="54">
        <v>3</v>
      </c>
      <c r="AB811" s="38">
        <v>15</v>
      </c>
      <c r="AC811" s="37">
        <v>36</v>
      </c>
      <c r="AD811" s="37"/>
      <c r="AE811" s="37"/>
      <c r="AF811" s="37"/>
      <c r="AG811" s="37">
        <v>15</v>
      </c>
      <c r="AH811" s="37"/>
      <c r="AI811" s="54"/>
      <c r="AJ811" s="30"/>
      <c r="AK811" s="180" t="s">
        <v>99</v>
      </c>
      <c r="AL811" s="185"/>
      <c r="AM811" s="33"/>
      <c r="AN811" s="33"/>
      <c r="AO811" s="34"/>
      <c r="AP811" s="352"/>
      <c r="AQ811" s="491" t="s">
        <v>528</v>
      </c>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59"/>
      <c r="BV811" s="59"/>
      <c r="BW811" s="59"/>
      <c r="BX811" s="59"/>
      <c r="BY811" s="59"/>
      <c r="BZ811" s="59"/>
      <c r="CA811" s="59"/>
      <c r="CB811" s="59"/>
      <c r="CC811" s="59"/>
      <c r="CD811" s="59"/>
      <c r="CE811" s="59"/>
      <c r="CF811" s="59"/>
      <c r="CG811" s="59"/>
      <c r="CH811" s="59"/>
      <c r="CI811" s="59"/>
      <c r="CJ811" s="59"/>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59"/>
      <c r="EE811" s="59"/>
      <c r="EF811" s="59"/>
      <c r="EG811" s="59"/>
      <c r="EH811" s="59"/>
      <c r="EI811" s="59"/>
      <c r="EJ811" s="59"/>
      <c r="EK811" s="59"/>
      <c r="EL811" s="59"/>
      <c r="EM811" s="59"/>
      <c r="EN811" s="59"/>
      <c r="EO811" s="59"/>
      <c r="EP811" s="59"/>
      <c r="EQ811" s="59"/>
      <c r="ER811" s="59"/>
      <c r="ES811" s="59"/>
      <c r="ET811" s="59"/>
      <c r="EU811" s="59"/>
      <c r="EV811" s="59"/>
      <c r="EW811" s="59"/>
      <c r="EX811" s="59"/>
      <c r="EY811" s="59"/>
      <c r="EZ811" s="59"/>
      <c r="FA811" s="59"/>
      <c r="FB811" s="59"/>
      <c r="FC811" s="59"/>
      <c r="FD811" s="59"/>
      <c r="FE811" s="59"/>
      <c r="FF811" s="59"/>
      <c r="FG811" s="59"/>
      <c r="FH811" s="59"/>
      <c r="FI811" s="59"/>
      <c r="FJ811" s="59"/>
      <c r="FK811" s="59"/>
      <c r="FL811" s="59"/>
      <c r="FM811" s="59"/>
      <c r="FN811" s="59"/>
      <c r="FO811" s="59"/>
      <c r="FP811" s="59"/>
      <c r="FQ811" s="59"/>
      <c r="FR811" s="59"/>
      <c r="FS811" s="59"/>
      <c r="FT811" s="59"/>
      <c r="FU811" s="59"/>
      <c r="FV811" s="59"/>
      <c r="FW811" s="59"/>
      <c r="FX811" s="59"/>
      <c r="FY811" s="59"/>
      <c r="FZ811" s="59"/>
      <c r="GA811" s="59"/>
      <c r="GB811" s="59"/>
      <c r="GC811" s="59"/>
      <c r="GD811" s="59"/>
      <c r="GE811" s="59"/>
      <c r="GF811" s="59"/>
      <c r="GG811" s="59"/>
      <c r="GH811" s="59"/>
      <c r="GI811" s="59"/>
      <c r="GJ811" s="59"/>
      <c r="GK811" s="59"/>
      <c r="GL811" s="59"/>
      <c r="GM811" s="59"/>
      <c r="GN811" s="59"/>
      <c r="GO811" s="59"/>
      <c r="GP811" s="59"/>
      <c r="GQ811" s="59"/>
      <c r="GR811" s="59"/>
      <c r="GS811" s="59"/>
      <c r="GT811" s="59"/>
      <c r="GU811" s="59"/>
      <c r="GV811" s="59"/>
      <c r="GW811" s="59"/>
      <c r="GX811" s="59"/>
      <c r="GY811" s="59"/>
      <c r="GZ811" s="59"/>
      <c r="HA811" s="59"/>
      <c r="HB811" s="59"/>
      <c r="HC811" s="59"/>
      <c r="HD811" s="59"/>
      <c r="HE811" s="59"/>
      <c r="HF811" s="59"/>
      <c r="HG811" s="59"/>
      <c r="HH811" s="59"/>
      <c r="HI811" s="59"/>
      <c r="HJ811" s="59"/>
      <c r="HK811" s="59"/>
      <c r="HL811" s="59"/>
      <c r="HM811" s="59"/>
      <c r="HN811" s="59"/>
      <c r="HO811" s="59"/>
      <c r="HP811" s="59"/>
      <c r="HQ811" s="59"/>
      <c r="HR811" s="59"/>
      <c r="HS811" s="59"/>
      <c r="HT811" s="59"/>
      <c r="HU811" s="59"/>
      <c r="HV811" s="59"/>
      <c r="HW811" s="59"/>
      <c r="HX811" s="59"/>
      <c r="HY811" s="59"/>
      <c r="HZ811" s="59"/>
    </row>
    <row r="812" spans="1:234" ht="10.5" customHeight="1">
      <c r="A812" s="467"/>
      <c r="B812" s="468"/>
      <c r="C812" s="294"/>
      <c r="D812" s="286">
        <v>40</v>
      </c>
      <c r="E812" s="97">
        <v>10</v>
      </c>
      <c r="F812" s="87"/>
      <c r="G812" s="87"/>
      <c r="H812" s="87"/>
      <c r="I812" s="87"/>
      <c r="J812" s="100"/>
      <c r="K812" s="89"/>
      <c r="L812" s="90">
        <v>9</v>
      </c>
      <c r="M812" s="91" t="s">
        <v>70</v>
      </c>
      <c r="N812" s="92">
        <v>20</v>
      </c>
      <c r="O812" s="212" t="s">
        <v>600</v>
      </c>
      <c r="P812" s="222"/>
      <c r="Q812" s="319"/>
      <c r="R812" s="93"/>
      <c r="S812" s="93"/>
      <c r="T812" s="94"/>
      <c r="U812" s="94"/>
      <c r="V812" s="90"/>
      <c r="W812" s="89"/>
      <c r="X812" s="92"/>
      <c r="Y812" s="182"/>
      <c r="Z812" s="184"/>
      <c r="AA812" s="309"/>
      <c r="AB812" s="443"/>
      <c r="AC812" s="444"/>
      <c r="AD812" s="444"/>
      <c r="AE812" s="444"/>
      <c r="AF812" s="444"/>
      <c r="AG812" s="444"/>
      <c r="AH812" s="444"/>
      <c r="AI812" s="309">
        <v>50</v>
      </c>
      <c r="AJ812" s="90">
        <v>8</v>
      </c>
      <c r="AK812" s="182"/>
      <c r="AL812" s="184"/>
      <c r="AM812" s="349"/>
      <c r="AN812" s="349"/>
      <c r="AO812" s="306"/>
      <c r="AP812" s="350"/>
      <c r="AQ812" s="490"/>
      <c r="AR812" s="95"/>
      <c r="AS812" s="95"/>
      <c r="AT812" s="95"/>
      <c r="AU812" s="95"/>
      <c r="AV812" s="95"/>
      <c r="AW812" s="95"/>
      <c r="AX812" s="95"/>
      <c r="AY812" s="95"/>
      <c r="AZ812" s="95"/>
      <c r="BA812" s="95"/>
      <c r="BB812" s="95"/>
      <c r="BC812" s="95"/>
      <c r="BD812" s="95"/>
      <c r="BE812" s="95"/>
      <c r="BF812" s="95"/>
      <c r="BG812" s="95"/>
      <c r="BH812" s="95"/>
      <c r="BI812" s="95"/>
      <c r="BJ812" s="95"/>
      <c r="BK812" s="95"/>
      <c r="BL812" s="95"/>
      <c r="BM812" s="95"/>
      <c r="BN812" s="95"/>
      <c r="BO812" s="95"/>
      <c r="BP812" s="95"/>
      <c r="BQ812" s="95"/>
      <c r="BR812" s="95"/>
      <c r="BS812" s="95"/>
      <c r="BT812" s="95"/>
      <c r="BU812" s="95"/>
      <c r="BV812" s="95"/>
      <c r="BW812" s="95"/>
      <c r="BX812" s="95"/>
      <c r="BY812" s="95"/>
      <c r="BZ812" s="95"/>
      <c r="CA812" s="95"/>
      <c r="CB812" s="95"/>
      <c r="CC812" s="95"/>
      <c r="CD812" s="95"/>
      <c r="CE812" s="95"/>
      <c r="CF812" s="95"/>
      <c r="CG812" s="95"/>
      <c r="CH812" s="95"/>
      <c r="CI812" s="95"/>
      <c r="CJ812" s="95"/>
      <c r="CK812" s="95"/>
      <c r="CL812" s="95"/>
      <c r="CM812" s="95"/>
      <c r="CN812" s="95"/>
      <c r="CO812" s="95"/>
      <c r="CP812" s="95"/>
      <c r="CQ812" s="95"/>
      <c r="CR812" s="95"/>
      <c r="CS812" s="95"/>
      <c r="CT812" s="95"/>
      <c r="CU812" s="95"/>
      <c r="CV812" s="95"/>
      <c r="CW812" s="95"/>
      <c r="CX812" s="95"/>
      <c r="CY812" s="95"/>
      <c r="CZ812" s="95"/>
      <c r="DA812" s="95"/>
      <c r="DB812" s="95"/>
      <c r="DC812" s="95"/>
      <c r="DD812" s="95"/>
      <c r="DE812" s="95"/>
      <c r="DF812" s="95"/>
      <c r="DG812" s="95"/>
      <c r="DH812" s="95"/>
      <c r="DI812" s="95"/>
      <c r="DJ812" s="95"/>
      <c r="DK812" s="95"/>
      <c r="DL812" s="95"/>
      <c r="DM812" s="95"/>
      <c r="DN812" s="95"/>
      <c r="DO812" s="95"/>
      <c r="DP812" s="95"/>
      <c r="DQ812" s="95"/>
      <c r="DR812" s="95"/>
      <c r="DS812" s="95"/>
      <c r="DT812" s="95"/>
      <c r="DU812" s="95"/>
      <c r="DV812" s="95"/>
      <c r="DW812" s="95"/>
      <c r="DX812" s="95"/>
      <c r="DY812" s="95"/>
      <c r="DZ812" s="95"/>
      <c r="EA812" s="95"/>
      <c r="EB812" s="95"/>
      <c r="EC812" s="95"/>
      <c r="ED812" s="95"/>
      <c r="EE812" s="95"/>
      <c r="EF812" s="95"/>
      <c r="EG812" s="95"/>
      <c r="EH812" s="95"/>
      <c r="EI812" s="95"/>
      <c r="EJ812" s="95"/>
      <c r="EK812" s="95"/>
      <c r="EL812" s="95"/>
      <c r="EM812" s="95"/>
      <c r="EN812" s="95"/>
      <c r="EO812" s="95"/>
      <c r="EP812" s="95"/>
      <c r="EQ812" s="95"/>
      <c r="ER812" s="95"/>
      <c r="ES812" s="95"/>
      <c r="ET812" s="95"/>
      <c r="EU812" s="95"/>
      <c r="EV812" s="95"/>
      <c r="EW812" s="95"/>
      <c r="EX812" s="95"/>
      <c r="EY812" s="95"/>
      <c r="EZ812" s="95"/>
      <c r="FA812" s="95"/>
      <c r="FB812" s="95"/>
      <c r="FC812" s="95"/>
      <c r="FD812" s="95"/>
      <c r="FE812" s="95"/>
      <c r="FF812" s="95"/>
      <c r="FG812" s="95"/>
      <c r="FH812" s="95"/>
      <c r="FI812" s="95"/>
      <c r="FJ812" s="95"/>
      <c r="FK812" s="95"/>
      <c r="FL812" s="95"/>
      <c r="FM812" s="95"/>
      <c r="FN812" s="95"/>
      <c r="FO812" s="95"/>
      <c r="FP812" s="95"/>
      <c r="FQ812" s="95"/>
      <c r="FR812" s="95"/>
      <c r="FS812" s="95"/>
      <c r="FT812" s="95"/>
      <c r="FU812" s="95"/>
      <c r="FV812" s="95"/>
      <c r="FW812" s="95"/>
      <c r="FX812" s="95"/>
      <c r="FY812" s="95"/>
      <c r="FZ812" s="95"/>
      <c r="GA812" s="95"/>
      <c r="GB812" s="95"/>
      <c r="GC812" s="95"/>
      <c r="GD812" s="95"/>
      <c r="GE812" s="95"/>
      <c r="GF812" s="95"/>
      <c r="GG812" s="95"/>
      <c r="GH812" s="95"/>
      <c r="GI812" s="95"/>
      <c r="GJ812" s="95"/>
      <c r="GK812" s="95"/>
      <c r="GL812" s="95"/>
      <c r="GM812" s="95"/>
      <c r="GN812" s="95"/>
      <c r="GO812" s="95"/>
      <c r="GP812" s="95"/>
      <c r="GQ812" s="95"/>
      <c r="GR812" s="95"/>
      <c r="GS812" s="95"/>
      <c r="GT812" s="95"/>
      <c r="GU812" s="95"/>
      <c r="GV812" s="95"/>
      <c r="GW812" s="95"/>
      <c r="GX812" s="95"/>
      <c r="GY812" s="95"/>
      <c r="GZ812" s="95"/>
      <c r="HA812" s="95"/>
      <c r="HB812" s="95"/>
      <c r="HC812" s="95"/>
      <c r="HD812" s="95"/>
      <c r="HE812" s="95"/>
      <c r="HF812" s="95"/>
      <c r="HG812" s="95"/>
      <c r="HH812" s="95"/>
      <c r="HI812" s="95"/>
      <c r="HJ812" s="95"/>
      <c r="HK812" s="95"/>
      <c r="HL812" s="95"/>
      <c r="HM812" s="95"/>
      <c r="HN812" s="95"/>
      <c r="HO812" s="95"/>
      <c r="HP812" s="95"/>
      <c r="HQ812" s="95"/>
      <c r="HR812" s="95"/>
      <c r="HS812" s="95"/>
      <c r="HT812" s="95"/>
      <c r="HU812" s="95"/>
      <c r="HV812" s="95"/>
      <c r="HW812" s="95"/>
      <c r="HX812" s="95"/>
      <c r="HY812" s="95"/>
      <c r="HZ812" s="95"/>
    </row>
    <row r="813" spans="1:234" s="95" customFormat="1" ht="10.5" customHeight="1">
      <c r="A813" s="463" t="s">
        <v>63</v>
      </c>
      <c r="B813" s="465">
        <f>B811+1</f>
        <v>39011</v>
      </c>
      <c r="C813" s="293">
        <f>SUM(D813:J814)</f>
        <v>80</v>
      </c>
      <c r="D813" s="284">
        <v>50</v>
      </c>
      <c r="E813" s="80"/>
      <c r="F813" s="80">
        <v>30</v>
      </c>
      <c r="G813" s="80"/>
      <c r="H813" s="80"/>
      <c r="I813" s="80"/>
      <c r="J813" s="81"/>
      <c r="K813" s="28" t="s">
        <v>124</v>
      </c>
      <c r="L813" s="30">
        <v>9</v>
      </c>
      <c r="M813" s="82" t="s">
        <v>100</v>
      </c>
      <c r="N813" s="83">
        <v>13</v>
      </c>
      <c r="O813" s="211" t="s">
        <v>64</v>
      </c>
      <c r="P813" s="221"/>
      <c r="Q813" s="318">
        <f>SUM(R813:R814,T813:T814)+SUM(S813:S814)*1.5+SUM(U813:U814)/3+SUM(V813:V814)*0.6</f>
        <v>16.5</v>
      </c>
      <c r="R813" s="70"/>
      <c r="S813" s="70">
        <v>7</v>
      </c>
      <c r="T813" s="29">
        <v>6</v>
      </c>
      <c r="U813" s="29"/>
      <c r="V813" s="30"/>
      <c r="W813" s="28"/>
      <c r="X813" s="83"/>
      <c r="Y813" s="140"/>
      <c r="Z813" s="185"/>
      <c r="AA813" s="34">
        <v>6</v>
      </c>
      <c r="AB813" s="32">
        <v>40</v>
      </c>
      <c r="AC813" s="33">
        <v>40</v>
      </c>
      <c r="AD813" s="33"/>
      <c r="AE813" s="33"/>
      <c r="AF813" s="33"/>
      <c r="AG813" s="33"/>
      <c r="AH813" s="33"/>
      <c r="AI813" s="34"/>
      <c r="AJ813" s="30"/>
      <c r="AK813" s="180" t="s">
        <v>99</v>
      </c>
      <c r="AL813" s="185"/>
      <c r="AM813" s="33"/>
      <c r="AN813" s="33"/>
      <c r="AO813" s="34"/>
      <c r="AP813" s="352"/>
      <c r="AQ813" s="491" t="s">
        <v>534</v>
      </c>
      <c r="AR813" s="59"/>
      <c r="AS813" s="59"/>
      <c r="AT813" s="59"/>
      <c r="AU813" s="59"/>
      <c r="AV813" s="59"/>
      <c r="AW813" s="59"/>
      <c r="AX813" s="59"/>
      <c r="AY813" s="59"/>
      <c r="AZ813" s="59"/>
      <c r="BA813" s="59"/>
      <c r="BB813" s="59"/>
      <c r="BC813" s="59"/>
      <c r="BD813" s="59"/>
      <c r="BE813" s="59"/>
      <c r="BF813" s="59"/>
      <c r="BG813" s="59"/>
      <c r="BH813" s="59"/>
      <c r="BI813" s="59"/>
      <c r="BJ813" s="59"/>
      <c r="BK813" s="59"/>
      <c r="BL813" s="59"/>
      <c r="BM813" s="59"/>
      <c r="BN813" s="59"/>
      <c r="BO813" s="59"/>
      <c r="BP813" s="59"/>
      <c r="BQ813" s="59"/>
      <c r="BR813" s="59"/>
      <c r="BS813" s="59"/>
      <c r="BT813" s="59"/>
      <c r="BU813" s="59"/>
      <c r="BV813" s="59"/>
      <c r="BW813" s="59"/>
      <c r="BX813" s="59"/>
      <c r="BY813" s="59"/>
      <c r="BZ813" s="59"/>
      <c r="CA813" s="59"/>
      <c r="CB813" s="59"/>
      <c r="CC813" s="59"/>
      <c r="CD813" s="59"/>
      <c r="CE813" s="59"/>
      <c r="CF813" s="59"/>
      <c r="CG813" s="59"/>
      <c r="CH813" s="59"/>
      <c r="CI813" s="59"/>
      <c r="CJ813" s="59"/>
      <c r="CK813" s="59"/>
      <c r="CL813" s="59"/>
      <c r="CM813" s="59"/>
      <c r="CN813" s="59"/>
      <c r="CO813" s="59"/>
      <c r="CP813" s="59"/>
      <c r="CQ813" s="59"/>
      <c r="CR813" s="59"/>
      <c r="CS813" s="59"/>
      <c r="CT813" s="59"/>
      <c r="CU813" s="59"/>
      <c r="CV813" s="59"/>
      <c r="CW813" s="59"/>
      <c r="CX813" s="59"/>
      <c r="CY813" s="59"/>
      <c r="CZ813" s="59"/>
      <c r="DA813" s="59"/>
      <c r="DB813" s="59"/>
      <c r="DC813" s="59"/>
      <c r="DD813" s="59"/>
      <c r="DE813" s="59"/>
      <c r="DF813" s="59"/>
      <c r="DG813" s="59"/>
      <c r="DH813" s="59"/>
      <c r="DI813" s="59"/>
      <c r="DJ813" s="59"/>
      <c r="DK813" s="59"/>
      <c r="DL813" s="59"/>
      <c r="DM813" s="59"/>
      <c r="DN813" s="59"/>
      <c r="DO813" s="59"/>
      <c r="DP813" s="59"/>
      <c r="DQ813" s="59"/>
      <c r="DR813" s="59"/>
      <c r="DS813" s="59"/>
      <c r="DT813" s="59"/>
      <c r="DU813" s="59"/>
      <c r="DV813" s="59"/>
      <c r="DW813" s="59"/>
      <c r="DX813" s="59"/>
      <c r="DY813" s="59"/>
      <c r="DZ813" s="59"/>
      <c r="EA813" s="59"/>
      <c r="EB813" s="59"/>
      <c r="EC813" s="59"/>
      <c r="ED813" s="59"/>
      <c r="EE813" s="59"/>
      <c r="EF813" s="59"/>
      <c r="EG813" s="59"/>
      <c r="EH813" s="59"/>
      <c r="EI813" s="59"/>
      <c r="EJ813" s="59"/>
      <c r="EK813" s="59"/>
      <c r="EL813" s="59"/>
      <c r="EM813" s="59"/>
      <c r="EN813" s="59"/>
      <c r="EO813" s="59"/>
      <c r="EP813" s="59"/>
      <c r="EQ813" s="59"/>
      <c r="ER813" s="59"/>
      <c r="ES813" s="59"/>
      <c r="ET813" s="59"/>
      <c r="EU813" s="59"/>
      <c r="EV813" s="59"/>
      <c r="EW813" s="59"/>
      <c r="EX813" s="59"/>
      <c r="EY813" s="59"/>
      <c r="EZ813" s="59"/>
      <c r="FA813" s="59"/>
      <c r="FB813" s="59"/>
      <c r="FC813" s="59"/>
      <c r="FD813" s="59"/>
      <c r="FE813" s="59"/>
      <c r="FF813" s="59"/>
      <c r="FG813" s="59"/>
      <c r="FH813" s="59"/>
      <c r="FI813" s="59"/>
      <c r="FJ813" s="59"/>
      <c r="FK813" s="59"/>
      <c r="FL813" s="59"/>
      <c r="FM813" s="59"/>
      <c r="FN813" s="59"/>
      <c r="FO813" s="59"/>
      <c r="FP813" s="59"/>
      <c r="FQ813" s="59"/>
      <c r="FR813" s="59"/>
      <c r="FS813" s="59"/>
      <c r="FT813" s="59"/>
      <c r="FU813" s="59"/>
      <c r="FV813" s="59"/>
      <c r="FW813" s="59"/>
      <c r="FX813" s="59"/>
      <c r="FY813" s="59"/>
      <c r="FZ813" s="59"/>
      <c r="GA813" s="59"/>
      <c r="GB813" s="59"/>
      <c r="GC813" s="59"/>
      <c r="GD813" s="59"/>
      <c r="GE813" s="59"/>
      <c r="GF813" s="59"/>
      <c r="GG813" s="59"/>
      <c r="GH813" s="59"/>
      <c r="GI813" s="59"/>
      <c r="GJ813" s="59"/>
      <c r="GK813" s="59"/>
      <c r="GL813" s="59"/>
      <c r="GM813" s="59"/>
      <c r="GN813" s="59"/>
      <c r="GO813" s="59"/>
      <c r="GP813" s="59"/>
      <c r="GQ813" s="59"/>
      <c r="GR813" s="59"/>
      <c r="GS813" s="59"/>
      <c r="GT813" s="59"/>
      <c r="GU813" s="59"/>
      <c r="GV813" s="59"/>
      <c r="GW813" s="59"/>
      <c r="GX813" s="59"/>
      <c r="GY813" s="59"/>
      <c r="GZ813" s="59"/>
      <c r="HA813" s="59"/>
      <c r="HB813" s="59"/>
      <c r="HC813" s="59"/>
      <c r="HD813" s="59"/>
      <c r="HE813" s="59"/>
      <c r="HF813" s="59"/>
      <c r="HG813" s="59"/>
      <c r="HH813" s="59"/>
      <c r="HI813" s="59"/>
      <c r="HJ813" s="59"/>
      <c r="HK813" s="59"/>
      <c r="HL813" s="59"/>
      <c r="HM813" s="59"/>
      <c r="HN813" s="59"/>
      <c r="HO813" s="59"/>
      <c r="HP813" s="59"/>
      <c r="HQ813" s="59"/>
      <c r="HR813" s="59"/>
      <c r="HS813" s="59"/>
      <c r="HT813" s="59"/>
      <c r="HU813" s="59"/>
      <c r="HV813" s="59"/>
      <c r="HW813" s="59"/>
      <c r="HX813" s="59"/>
      <c r="HY813" s="59"/>
      <c r="HZ813" s="59"/>
    </row>
    <row r="814" spans="1:234" ht="10.5" customHeight="1">
      <c r="A814" s="467"/>
      <c r="B814" s="468"/>
      <c r="C814" s="294"/>
      <c r="D814" s="283"/>
      <c r="E814" s="87"/>
      <c r="F814" s="87"/>
      <c r="G814" s="87"/>
      <c r="H814" s="87"/>
      <c r="I814" s="87"/>
      <c r="J814" s="88"/>
      <c r="K814" s="89"/>
      <c r="L814" s="90"/>
      <c r="M814" s="91"/>
      <c r="N814" s="92"/>
      <c r="O814" s="212"/>
      <c r="P814" s="222"/>
      <c r="Q814" s="319"/>
      <c r="R814" s="93"/>
      <c r="S814" s="93"/>
      <c r="T814" s="94"/>
      <c r="U814" s="94"/>
      <c r="V814" s="90"/>
      <c r="W814" s="89"/>
      <c r="X814" s="92"/>
      <c r="Y814" s="182"/>
      <c r="Z814" s="184"/>
      <c r="AA814" s="306"/>
      <c r="AB814" s="442"/>
      <c r="AC814" s="349"/>
      <c r="AD814" s="349"/>
      <c r="AE814" s="349"/>
      <c r="AF814" s="349"/>
      <c r="AG814" s="349"/>
      <c r="AH814" s="349"/>
      <c r="AI814" s="306"/>
      <c r="AJ814" s="90">
        <v>8</v>
      </c>
      <c r="AK814" s="183"/>
      <c r="AL814" s="184"/>
      <c r="AM814" s="349"/>
      <c r="AN814" s="349"/>
      <c r="AO814" s="306"/>
      <c r="AP814" s="350"/>
      <c r="AQ814" s="490"/>
      <c r="AR814" s="95"/>
      <c r="AS814" s="95"/>
      <c r="AT814" s="95"/>
      <c r="AU814" s="95"/>
      <c r="AV814" s="95"/>
      <c r="AW814" s="95"/>
      <c r="AX814" s="95"/>
      <c r="AY814" s="95"/>
      <c r="AZ814" s="95"/>
      <c r="BA814" s="95"/>
      <c r="BB814" s="95"/>
      <c r="BC814" s="95"/>
      <c r="BD814" s="95"/>
      <c r="BE814" s="95"/>
      <c r="BF814" s="95"/>
      <c r="BG814" s="95"/>
      <c r="BH814" s="95"/>
      <c r="BI814" s="95"/>
      <c r="BJ814" s="95"/>
      <c r="BK814" s="95"/>
      <c r="BL814" s="95"/>
      <c r="BM814" s="95"/>
      <c r="BN814" s="95"/>
      <c r="BO814" s="95"/>
      <c r="BP814" s="95"/>
      <c r="BQ814" s="95"/>
      <c r="BR814" s="95"/>
      <c r="BS814" s="95"/>
      <c r="BT814" s="95"/>
      <c r="BU814" s="95"/>
      <c r="BV814" s="95"/>
      <c r="BW814" s="95"/>
      <c r="BX814" s="95"/>
      <c r="BY814" s="95"/>
      <c r="BZ814" s="95"/>
      <c r="CA814" s="95"/>
      <c r="CB814" s="95"/>
      <c r="CC814" s="95"/>
      <c r="CD814" s="95"/>
      <c r="CE814" s="95"/>
      <c r="CF814" s="95"/>
      <c r="CG814" s="95"/>
      <c r="CH814" s="95"/>
      <c r="CI814" s="95"/>
      <c r="CJ814" s="95"/>
      <c r="CK814" s="95"/>
      <c r="CL814" s="95"/>
      <c r="CM814" s="95"/>
      <c r="CN814" s="95"/>
      <c r="CO814" s="95"/>
      <c r="CP814" s="95"/>
      <c r="CQ814" s="95"/>
      <c r="CR814" s="95"/>
      <c r="CS814" s="95"/>
      <c r="CT814" s="95"/>
      <c r="CU814" s="95"/>
      <c r="CV814" s="95"/>
      <c r="CW814" s="95"/>
      <c r="CX814" s="95"/>
      <c r="CY814" s="95"/>
      <c r="CZ814" s="95"/>
      <c r="DA814" s="95"/>
      <c r="DB814" s="95"/>
      <c r="DC814" s="95"/>
      <c r="DD814" s="95"/>
      <c r="DE814" s="95"/>
      <c r="DF814" s="95"/>
      <c r="DG814" s="95"/>
      <c r="DH814" s="95"/>
      <c r="DI814" s="95"/>
      <c r="DJ814" s="95"/>
      <c r="DK814" s="95"/>
      <c r="DL814" s="95"/>
      <c r="DM814" s="95"/>
      <c r="DN814" s="95"/>
      <c r="DO814" s="95"/>
      <c r="DP814" s="95"/>
      <c r="DQ814" s="95"/>
      <c r="DR814" s="95"/>
      <c r="DS814" s="95"/>
      <c r="DT814" s="95"/>
      <c r="DU814" s="95"/>
      <c r="DV814" s="95"/>
      <c r="DW814" s="95"/>
      <c r="DX814" s="95"/>
      <c r="DY814" s="95"/>
      <c r="DZ814" s="95"/>
      <c r="EA814" s="95"/>
      <c r="EB814" s="95"/>
      <c r="EC814" s="95"/>
      <c r="ED814" s="95"/>
      <c r="EE814" s="95"/>
      <c r="EF814" s="95"/>
      <c r="EG814" s="95"/>
      <c r="EH814" s="95"/>
      <c r="EI814" s="95"/>
      <c r="EJ814" s="95"/>
      <c r="EK814" s="95"/>
      <c r="EL814" s="95"/>
      <c r="EM814" s="95"/>
      <c r="EN814" s="95"/>
      <c r="EO814" s="95"/>
      <c r="EP814" s="95"/>
      <c r="EQ814" s="95"/>
      <c r="ER814" s="95"/>
      <c r="ES814" s="95"/>
      <c r="ET814" s="95"/>
      <c r="EU814" s="95"/>
      <c r="EV814" s="95"/>
      <c r="EW814" s="95"/>
      <c r="EX814" s="95"/>
      <c r="EY814" s="95"/>
      <c r="EZ814" s="95"/>
      <c r="FA814" s="95"/>
      <c r="FB814" s="95"/>
      <c r="FC814" s="95"/>
      <c r="FD814" s="95"/>
      <c r="FE814" s="95"/>
      <c r="FF814" s="95"/>
      <c r="FG814" s="95"/>
      <c r="FH814" s="95"/>
      <c r="FI814" s="95"/>
      <c r="FJ814" s="95"/>
      <c r="FK814" s="95"/>
      <c r="FL814" s="95"/>
      <c r="FM814" s="95"/>
      <c r="FN814" s="95"/>
      <c r="FO814" s="95"/>
      <c r="FP814" s="95"/>
      <c r="FQ814" s="95"/>
      <c r="FR814" s="95"/>
      <c r="FS814" s="95"/>
      <c r="FT814" s="95"/>
      <c r="FU814" s="95"/>
      <c r="FV814" s="95"/>
      <c r="FW814" s="95"/>
      <c r="FX814" s="95"/>
      <c r="FY814" s="95"/>
      <c r="FZ814" s="95"/>
      <c r="GA814" s="95"/>
      <c r="GB814" s="95"/>
      <c r="GC814" s="95"/>
      <c r="GD814" s="95"/>
      <c r="GE814" s="95"/>
      <c r="GF814" s="95"/>
      <c r="GG814" s="95"/>
      <c r="GH814" s="95"/>
      <c r="GI814" s="95"/>
      <c r="GJ814" s="95"/>
      <c r="GK814" s="95"/>
      <c r="GL814" s="95"/>
      <c r="GM814" s="95"/>
      <c r="GN814" s="95"/>
      <c r="GO814" s="95"/>
      <c r="GP814" s="95"/>
      <c r="GQ814" s="95"/>
      <c r="GR814" s="95"/>
      <c r="GS814" s="95"/>
      <c r="GT814" s="95"/>
      <c r="GU814" s="95"/>
      <c r="GV814" s="95"/>
      <c r="GW814" s="95"/>
      <c r="GX814" s="95"/>
      <c r="GY814" s="95"/>
      <c r="GZ814" s="95"/>
      <c r="HA814" s="95"/>
      <c r="HB814" s="95"/>
      <c r="HC814" s="95"/>
      <c r="HD814" s="95"/>
      <c r="HE814" s="95"/>
      <c r="HF814" s="95"/>
      <c r="HG814" s="95"/>
      <c r="HH814" s="95"/>
      <c r="HI814" s="95"/>
      <c r="HJ814" s="95"/>
      <c r="HK814" s="95"/>
      <c r="HL814" s="95"/>
      <c r="HM814" s="95"/>
      <c r="HN814" s="95"/>
      <c r="HO814" s="95"/>
      <c r="HP814" s="95"/>
      <c r="HQ814" s="95"/>
      <c r="HR814" s="95"/>
      <c r="HS814" s="95"/>
      <c r="HT814" s="95"/>
      <c r="HU814" s="95"/>
      <c r="HV814" s="95"/>
      <c r="HW814" s="95"/>
      <c r="HX814" s="95"/>
      <c r="HY814" s="95"/>
      <c r="HZ814" s="95"/>
    </row>
    <row r="815" spans="1:234" s="95" customFormat="1" ht="10.5" customHeight="1">
      <c r="A815" s="463" t="s">
        <v>64</v>
      </c>
      <c r="B815" s="465">
        <f>B813+1</f>
        <v>39012</v>
      </c>
      <c r="C815" s="293">
        <f>SUM(D815:J816)</f>
        <v>60</v>
      </c>
      <c r="D815" s="285">
        <v>44</v>
      </c>
      <c r="E815" s="96"/>
      <c r="F815" s="80">
        <v>16</v>
      </c>
      <c r="G815" s="80"/>
      <c r="H815" s="80"/>
      <c r="I815" s="80"/>
      <c r="J815" s="98"/>
      <c r="K815" s="28" t="s">
        <v>124</v>
      </c>
      <c r="L815" s="99">
        <v>9</v>
      </c>
      <c r="M815" s="82" t="s">
        <v>100</v>
      </c>
      <c r="N815" s="83">
        <v>11</v>
      </c>
      <c r="O815" s="213" t="s">
        <v>64</v>
      </c>
      <c r="P815" s="221"/>
      <c r="Q815" s="320">
        <f>SUM(R815:R816,T815:T816)+SUM(S815:S816)*1.5+SUM(U815:U816)/3+SUM(V815:V816)*0.6</f>
        <v>10.5</v>
      </c>
      <c r="R815" s="70"/>
      <c r="S815" s="70">
        <v>3</v>
      </c>
      <c r="T815" s="29">
        <v>6</v>
      </c>
      <c r="U815" s="29"/>
      <c r="V815" s="30"/>
      <c r="W815" s="28"/>
      <c r="X815" s="83"/>
      <c r="Y815" s="140"/>
      <c r="Z815" s="185"/>
      <c r="AA815" s="34">
        <v>3</v>
      </c>
      <c r="AB815" s="32">
        <v>40</v>
      </c>
      <c r="AC815" s="33">
        <v>20</v>
      </c>
      <c r="AD815" s="33"/>
      <c r="AE815" s="33"/>
      <c r="AF815" s="33"/>
      <c r="AG815" s="33"/>
      <c r="AH815" s="33"/>
      <c r="AI815" s="34"/>
      <c r="AJ815" s="30"/>
      <c r="AK815" s="180" t="s">
        <v>99</v>
      </c>
      <c r="AL815" s="185"/>
      <c r="AM815" s="33"/>
      <c r="AN815" s="351"/>
      <c r="AO815" s="34"/>
      <c r="AP815" s="352"/>
      <c r="AQ815" s="491" t="s">
        <v>533</v>
      </c>
      <c r="AR815" s="59"/>
      <c r="AS815" s="59"/>
      <c r="AT815" s="59"/>
      <c r="AU815" s="59"/>
      <c r="AV815" s="59"/>
      <c r="AW815" s="59"/>
      <c r="AX815" s="59"/>
      <c r="AY815" s="59"/>
      <c r="AZ815" s="59"/>
      <c r="BA815" s="59"/>
      <c r="BB815" s="59"/>
      <c r="BC815" s="59"/>
      <c r="BD815" s="59"/>
      <c r="BE815" s="59"/>
      <c r="BF815" s="59"/>
      <c r="BG815" s="59"/>
      <c r="BH815" s="59"/>
      <c r="BI815" s="59"/>
      <c r="BJ815" s="59"/>
      <c r="BK815" s="59"/>
      <c r="BL815" s="59"/>
      <c r="BM815" s="59"/>
      <c r="BN815" s="59"/>
      <c r="BO815" s="59"/>
      <c r="BP815" s="59"/>
      <c r="BQ815" s="59"/>
      <c r="BR815" s="59"/>
      <c r="BS815" s="59"/>
      <c r="BT815" s="59"/>
      <c r="BU815" s="59"/>
      <c r="BV815" s="59"/>
      <c r="BW815" s="59"/>
      <c r="BX815" s="59"/>
      <c r="BY815" s="59"/>
      <c r="BZ815" s="59"/>
      <c r="CA815" s="59"/>
      <c r="CB815" s="59"/>
      <c r="CC815" s="59"/>
      <c r="CD815" s="59"/>
      <c r="CE815" s="59"/>
      <c r="CF815" s="59"/>
      <c r="CG815" s="59"/>
      <c r="CH815" s="59"/>
      <c r="CI815" s="59"/>
      <c r="CJ815" s="59"/>
      <c r="CK815" s="59"/>
      <c r="CL815" s="59"/>
      <c r="CM815" s="59"/>
      <c r="CN815" s="59"/>
      <c r="CO815" s="59"/>
      <c r="CP815" s="59"/>
      <c r="CQ815" s="59"/>
      <c r="CR815" s="59"/>
      <c r="CS815" s="59"/>
      <c r="CT815" s="59"/>
      <c r="CU815" s="59"/>
      <c r="CV815" s="59"/>
      <c r="CW815" s="59"/>
      <c r="CX815" s="59"/>
      <c r="CY815" s="59"/>
      <c r="CZ815" s="59"/>
      <c r="DA815" s="59"/>
      <c r="DB815" s="59"/>
      <c r="DC815" s="59"/>
      <c r="DD815" s="59"/>
      <c r="DE815" s="59"/>
      <c r="DF815" s="59"/>
      <c r="DG815" s="59"/>
      <c r="DH815" s="59"/>
      <c r="DI815" s="59"/>
      <c r="DJ815" s="59"/>
      <c r="DK815" s="59"/>
      <c r="DL815" s="59"/>
      <c r="DM815" s="59"/>
      <c r="DN815" s="59"/>
      <c r="DO815" s="59"/>
      <c r="DP815" s="59"/>
      <c r="DQ815" s="59"/>
      <c r="DR815" s="59"/>
      <c r="DS815" s="59"/>
      <c r="DT815" s="59"/>
      <c r="DU815" s="59"/>
      <c r="DV815" s="59"/>
      <c r="DW815" s="59"/>
      <c r="DX815" s="59"/>
      <c r="DY815" s="59"/>
      <c r="DZ815" s="59"/>
      <c r="EA815" s="59"/>
      <c r="EB815" s="59"/>
      <c r="EC815" s="59"/>
      <c r="ED815" s="59"/>
      <c r="EE815" s="59"/>
      <c r="EF815" s="59"/>
      <c r="EG815" s="59"/>
      <c r="EH815" s="59"/>
      <c r="EI815" s="59"/>
      <c r="EJ815" s="59"/>
      <c r="EK815" s="59"/>
      <c r="EL815" s="59"/>
      <c r="EM815" s="59"/>
      <c r="EN815" s="59"/>
      <c r="EO815" s="59"/>
      <c r="EP815" s="59"/>
      <c r="EQ815" s="59"/>
      <c r="ER815" s="59"/>
      <c r="ES815" s="59"/>
      <c r="ET815" s="59"/>
      <c r="EU815" s="59"/>
      <c r="EV815" s="59"/>
      <c r="EW815" s="59"/>
      <c r="EX815" s="59"/>
      <c r="EY815" s="59"/>
      <c r="EZ815" s="59"/>
      <c r="FA815" s="59"/>
      <c r="FB815" s="59"/>
      <c r="FC815" s="59"/>
      <c r="FD815" s="59"/>
      <c r="FE815" s="59"/>
      <c r="FF815" s="59"/>
      <c r="FG815" s="59"/>
      <c r="FH815" s="59"/>
      <c r="FI815" s="59"/>
      <c r="FJ815" s="59"/>
      <c r="FK815" s="59"/>
      <c r="FL815" s="59"/>
      <c r="FM815" s="59"/>
      <c r="FN815" s="59"/>
      <c r="FO815" s="59"/>
      <c r="FP815" s="59"/>
      <c r="FQ815" s="59"/>
      <c r="FR815" s="59"/>
      <c r="FS815" s="59"/>
      <c r="FT815" s="59"/>
      <c r="FU815" s="59"/>
      <c r="FV815" s="59"/>
      <c r="FW815" s="59"/>
      <c r="FX815" s="59"/>
      <c r="FY815" s="59"/>
      <c r="FZ815" s="59"/>
      <c r="GA815" s="59"/>
      <c r="GB815" s="59"/>
      <c r="GC815" s="59"/>
      <c r="GD815" s="59"/>
      <c r="GE815" s="59"/>
      <c r="GF815" s="59"/>
      <c r="GG815" s="59"/>
      <c r="GH815" s="59"/>
      <c r="GI815" s="59"/>
      <c r="GJ815" s="59"/>
      <c r="GK815" s="59"/>
      <c r="GL815" s="59"/>
      <c r="GM815" s="59"/>
      <c r="GN815" s="59"/>
      <c r="GO815" s="59"/>
      <c r="GP815" s="59"/>
      <c r="GQ815" s="59"/>
      <c r="GR815" s="59"/>
      <c r="GS815" s="59"/>
      <c r="GT815" s="59"/>
      <c r="GU815" s="59"/>
      <c r="GV815" s="59"/>
      <c r="GW815" s="59"/>
      <c r="GX815" s="59"/>
      <c r="GY815" s="59"/>
      <c r="GZ815" s="59"/>
      <c r="HA815" s="59"/>
      <c r="HB815" s="59"/>
      <c r="HC815" s="59"/>
      <c r="HD815" s="59"/>
      <c r="HE815" s="59"/>
      <c r="HF815" s="59"/>
      <c r="HG815" s="59"/>
      <c r="HH815" s="59"/>
      <c r="HI815" s="59"/>
      <c r="HJ815" s="59"/>
      <c r="HK815" s="59"/>
      <c r="HL815" s="59"/>
      <c r="HM815" s="59"/>
      <c r="HN815" s="59"/>
      <c r="HO815" s="59"/>
      <c r="HP815" s="59"/>
      <c r="HQ815" s="59"/>
      <c r="HR815" s="59"/>
      <c r="HS815" s="59"/>
      <c r="HT815" s="59"/>
      <c r="HU815" s="59"/>
      <c r="HV815" s="59"/>
      <c r="HW815" s="59"/>
      <c r="HX815" s="59"/>
      <c r="HY815" s="59"/>
      <c r="HZ815" s="59"/>
    </row>
    <row r="816" spans="1:43" ht="10.5" customHeight="1" thickBot="1">
      <c r="A816" s="464"/>
      <c r="B816" s="466"/>
      <c r="C816" s="296"/>
      <c r="D816" s="285"/>
      <c r="E816" s="96"/>
      <c r="J816" s="98"/>
      <c r="L816" s="99"/>
      <c r="Q816" s="318"/>
      <c r="AJ816" s="30">
        <v>7</v>
      </c>
      <c r="AQ816" s="492"/>
    </row>
    <row r="817" spans="1:234" ht="10.5" customHeight="1" thickBot="1">
      <c r="A817" s="471">
        <f>IF(A801=52,1,A801+1)</f>
        <v>42</v>
      </c>
      <c r="B817" s="472"/>
      <c r="C817" s="299">
        <f>(C818/60-ROUNDDOWN(C818/60,0))/100*60+ROUNDDOWN(C818/60,0)</f>
        <v>8.16</v>
      </c>
      <c r="D817" s="300">
        <f>(D818/60-ROUNDDOWN(D818/60,0))/100*60+ROUNDDOWN(D818/60,0)</f>
        <v>6.25</v>
      </c>
      <c r="E817" s="301">
        <f aca="true" t="shared" si="252" ref="E817:J817">(E818/60-ROUNDDOWN(E818/60,0))/100*60+ROUNDDOWN(E818/60,0)</f>
        <v>0.14</v>
      </c>
      <c r="F817" s="301">
        <f t="shared" si="252"/>
        <v>0.48</v>
      </c>
      <c r="G817" s="301">
        <f t="shared" si="252"/>
        <v>0.16999999999999998</v>
      </c>
      <c r="H817" s="301">
        <f t="shared" si="252"/>
        <v>0</v>
      </c>
      <c r="I817" s="301">
        <f t="shared" si="252"/>
        <v>0.32</v>
      </c>
      <c r="J817" s="301">
        <f t="shared" si="252"/>
        <v>0</v>
      </c>
      <c r="K817" s="226"/>
      <c r="L817" s="227">
        <f>2*COUNTA(L803:L816)-COUNT(L803:L816)</f>
        <v>9</v>
      </c>
      <c r="M817" s="228"/>
      <c r="N817" s="229"/>
      <c r="O817" s="475"/>
      <c r="P817" s="476"/>
      <c r="Q817" s="321">
        <f aca="true" t="shared" si="253" ref="Q817:V817">SUM(Q803:Q816)</f>
        <v>77.5</v>
      </c>
      <c r="R817" s="230">
        <f t="shared" si="253"/>
        <v>2</v>
      </c>
      <c r="S817" s="230">
        <f t="shared" si="253"/>
        <v>13</v>
      </c>
      <c r="T817" s="230">
        <f t="shared" si="253"/>
        <v>56</v>
      </c>
      <c r="U817" s="230">
        <f t="shared" si="253"/>
        <v>0</v>
      </c>
      <c r="V817" s="230">
        <f t="shared" si="253"/>
        <v>0</v>
      </c>
      <c r="W817" s="226"/>
      <c r="X817" s="229"/>
      <c r="Y817" s="231"/>
      <c r="Z817" s="312">
        <f>COUNT(Z803:Z816)</f>
        <v>0</v>
      </c>
      <c r="AA817" s="313">
        <f>COUNT(AA803:AA816)</f>
        <v>4</v>
      </c>
      <c r="AB817" s="300">
        <f aca="true" t="shared" si="254" ref="AB817:AI817">(AB818/60-ROUNDDOWN(AB818/60,0))/100*60+ROUNDDOWN(AB818/60,0)</f>
        <v>4.46</v>
      </c>
      <c r="AC817" s="300">
        <f t="shared" si="254"/>
        <v>1.53</v>
      </c>
      <c r="AD817" s="300">
        <f t="shared" si="254"/>
        <v>0</v>
      </c>
      <c r="AE817" s="300">
        <f t="shared" si="254"/>
        <v>0</v>
      </c>
      <c r="AF817" s="300">
        <f t="shared" si="254"/>
        <v>0</v>
      </c>
      <c r="AG817" s="300">
        <f t="shared" si="254"/>
        <v>0.15</v>
      </c>
      <c r="AH817" s="300">
        <f t="shared" si="254"/>
        <v>0.32</v>
      </c>
      <c r="AI817" s="448">
        <f t="shared" si="254"/>
        <v>0.5</v>
      </c>
      <c r="AJ817" s="317">
        <f>IF(COUNT(AJ803:AJ816)=0,0,SUM(AJ803:AJ816)/COUNTA(AK805:AK816,AK819:AK820))</f>
        <v>7.428571428571429</v>
      </c>
      <c r="AK817" s="231">
        <f>IF(COUNT(AK803:AK816)=0,"",AVERAGE(AK803:AK816))</f>
      </c>
      <c r="AL817" s="231">
        <f>IF(COUNT(AL803:AL816)=0,"",AVERAGE(AL803:AL816))</f>
      </c>
      <c r="AM817" s="231">
        <f>IF(COUNT(AM803:AM816)=0,"",AVERAGE(AM803:AM816))</f>
      </c>
      <c r="AN817" s="231">
        <f>IF(COUNT(AN803:AN816)=0,"",AVERAGE(AN803:AN816))</f>
      </c>
      <c r="AO817" s="231">
        <f>IF(COUNT(AO803:AO816)=0,"",AVERAGE(AO803:AO816))</f>
      </c>
      <c r="AP817" s="342">
        <f>SUM(AP803:AP816)</f>
        <v>8</v>
      </c>
      <c r="AQ817" s="367"/>
      <c r="AR817" s="232"/>
      <c r="AS817" s="232"/>
      <c r="AT817" s="232"/>
      <c r="AU817" s="232"/>
      <c r="AV817" s="232"/>
      <c r="AW817" s="232"/>
      <c r="AX817" s="232"/>
      <c r="AY817" s="232"/>
      <c r="AZ817" s="232"/>
      <c r="BA817" s="232"/>
      <c r="BB817" s="232"/>
      <c r="BC817" s="232"/>
      <c r="BD817" s="232"/>
      <c r="BE817" s="232"/>
      <c r="BF817" s="232"/>
      <c r="BG817" s="232"/>
      <c r="BH817" s="232"/>
      <c r="BI817" s="232"/>
      <c r="BJ817" s="232"/>
      <c r="BK817" s="232"/>
      <c r="BL817" s="232"/>
      <c r="BM817" s="232"/>
      <c r="BN817" s="232"/>
      <c r="BO817" s="232"/>
      <c r="BP817" s="232"/>
      <c r="BQ817" s="232"/>
      <c r="BR817" s="232"/>
      <c r="BS817" s="232"/>
      <c r="BT817" s="232"/>
      <c r="BU817" s="232"/>
      <c r="BV817" s="232"/>
      <c r="BW817" s="232"/>
      <c r="BX817" s="232"/>
      <c r="BY817" s="232"/>
      <c r="BZ817" s="232"/>
      <c r="CA817" s="232"/>
      <c r="CB817" s="232"/>
      <c r="CC817" s="232"/>
      <c r="CD817" s="232"/>
      <c r="CE817" s="232"/>
      <c r="CF817" s="232"/>
      <c r="CG817" s="232"/>
      <c r="CH817" s="232"/>
      <c r="CI817" s="232"/>
      <c r="CJ817" s="232"/>
      <c r="CK817" s="232"/>
      <c r="CL817" s="232"/>
      <c r="CM817" s="232"/>
      <c r="CN817" s="232"/>
      <c r="CO817" s="232"/>
      <c r="CP817" s="232"/>
      <c r="CQ817" s="232"/>
      <c r="CR817" s="232"/>
      <c r="CS817" s="232"/>
      <c r="CT817" s="232"/>
      <c r="CU817" s="232"/>
      <c r="CV817" s="232"/>
      <c r="CW817" s="232"/>
      <c r="CX817" s="232"/>
      <c r="CY817" s="232"/>
      <c r="CZ817" s="232"/>
      <c r="DA817" s="232"/>
      <c r="DB817" s="232"/>
      <c r="DC817" s="232"/>
      <c r="DD817" s="232"/>
      <c r="DE817" s="232"/>
      <c r="DF817" s="232"/>
      <c r="DG817" s="232"/>
      <c r="DH817" s="232"/>
      <c r="DI817" s="232"/>
      <c r="DJ817" s="232"/>
      <c r="DK817" s="232"/>
      <c r="DL817" s="232"/>
      <c r="DM817" s="232"/>
      <c r="DN817" s="232"/>
      <c r="DO817" s="232"/>
      <c r="DP817" s="232"/>
      <c r="DQ817" s="232"/>
      <c r="DR817" s="232"/>
      <c r="DS817" s="232"/>
      <c r="DT817" s="232"/>
      <c r="DU817" s="232"/>
      <c r="DV817" s="232"/>
      <c r="DW817" s="232"/>
      <c r="DX817" s="232"/>
      <c r="DY817" s="232"/>
      <c r="DZ817" s="232"/>
      <c r="EA817" s="232"/>
      <c r="EB817" s="232"/>
      <c r="EC817" s="232"/>
      <c r="ED817" s="232"/>
      <c r="EE817" s="232"/>
      <c r="EF817" s="232"/>
      <c r="EG817" s="232"/>
      <c r="EH817" s="232"/>
      <c r="EI817" s="232"/>
      <c r="EJ817" s="232"/>
      <c r="EK817" s="232"/>
      <c r="EL817" s="232"/>
      <c r="EM817" s="232"/>
      <c r="EN817" s="232"/>
      <c r="EO817" s="232"/>
      <c r="EP817" s="232"/>
      <c r="EQ817" s="232"/>
      <c r="ER817" s="232"/>
      <c r="ES817" s="232"/>
      <c r="ET817" s="232"/>
      <c r="EU817" s="232"/>
      <c r="EV817" s="232"/>
      <c r="EW817" s="232"/>
      <c r="EX817" s="232"/>
      <c r="EY817" s="232"/>
      <c r="EZ817" s="232"/>
      <c r="FA817" s="232"/>
      <c r="FB817" s="232"/>
      <c r="FC817" s="232"/>
      <c r="FD817" s="232"/>
      <c r="FE817" s="232"/>
      <c r="FF817" s="232"/>
      <c r="FG817" s="232"/>
      <c r="FH817" s="232"/>
      <c r="FI817" s="232"/>
      <c r="FJ817" s="232"/>
      <c r="FK817" s="232"/>
      <c r="FL817" s="232"/>
      <c r="FM817" s="232"/>
      <c r="FN817" s="232"/>
      <c r="FO817" s="232"/>
      <c r="FP817" s="232"/>
      <c r="FQ817" s="232"/>
      <c r="FR817" s="232"/>
      <c r="FS817" s="232"/>
      <c r="FT817" s="232"/>
      <c r="FU817" s="232"/>
      <c r="FV817" s="232"/>
      <c r="FW817" s="232"/>
      <c r="FX817" s="232"/>
      <c r="FY817" s="232"/>
      <c r="FZ817" s="232"/>
      <c r="GA817" s="232"/>
      <c r="GB817" s="232"/>
      <c r="GC817" s="232"/>
      <c r="GD817" s="232"/>
      <c r="GE817" s="232"/>
      <c r="GF817" s="232"/>
      <c r="GG817" s="232"/>
      <c r="GH817" s="232"/>
      <c r="GI817" s="232"/>
      <c r="GJ817" s="232"/>
      <c r="GK817" s="232"/>
      <c r="GL817" s="232"/>
      <c r="GM817" s="232"/>
      <c r="GN817" s="232"/>
      <c r="GO817" s="232"/>
      <c r="GP817" s="232"/>
      <c r="GQ817" s="232"/>
      <c r="GR817" s="232"/>
      <c r="GS817" s="232"/>
      <c r="GT817" s="232"/>
      <c r="GU817" s="232"/>
      <c r="GV817" s="232"/>
      <c r="GW817" s="232"/>
      <c r="GX817" s="232"/>
      <c r="GY817" s="232"/>
      <c r="GZ817" s="232"/>
      <c r="HA817" s="232"/>
      <c r="HB817" s="232"/>
      <c r="HC817" s="232"/>
      <c r="HD817" s="232"/>
      <c r="HE817" s="232"/>
      <c r="HF817" s="232"/>
      <c r="HG817" s="232"/>
      <c r="HH817" s="232"/>
      <c r="HI817" s="232"/>
      <c r="HJ817" s="232"/>
      <c r="HK817" s="232"/>
      <c r="HL817" s="232"/>
      <c r="HM817" s="232"/>
      <c r="HN817" s="232"/>
      <c r="HO817" s="232"/>
      <c r="HP817" s="232"/>
      <c r="HQ817" s="232"/>
      <c r="HR817" s="232"/>
      <c r="HS817" s="232"/>
      <c r="HT817" s="232"/>
      <c r="HU817" s="232"/>
      <c r="HV817" s="232"/>
      <c r="HW817" s="232"/>
      <c r="HX817" s="232"/>
      <c r="HY817" s="232"/>
      <c r="HZ817" s="232"/>
    </row>
    <row r="818" spans="1:234" s="232" customFormat="1" ht="10.5" customHeight="1" thickBot="1">
      <c r="A818" s="473"/>
      <c r="B818" s="474"/>
      <c r="C818" s="297">
        <f>SUM(C803:C816)</f>
        <v>496</v>
      </c>
      <c r="D818" s="288">
        <f>SUM(D803:D816)</f>
        <v>385</v>
      </c>
      <c r="E818" s="233">
        <f aca="true" t="shared" si="255" ref="E818:J818">SUM(E803:E816)</f>
        <v>14</v>
      </c>
      <c r="F818" s="233">
        <f t="shared" si="255"/>
        <v>48</v>
      </c>
      <c r="G818" s="233">
        <f t="shared" si="255"/>
        <v>17</v>
      </c>
      <c r="H818" s="233">
        <f t="shared" si="255"/>
        <v>0</v>
      </c>
      <c r="I818" s="233">
        <f t="shared" si="255"/>
        <v>32</v>
      </c>
      <c r="J818" s="233">
        <f t="shared" si="255"/>
        <v>0</v>
      </c>
      <c r="K818" s="234"/>
      <c r="L818" s="235"/>
      <c r="M818" s="236"/>
      <c r="N818" s="237"/>
      <c r="O818" s="477"/>
      <c r="P818" s="478"/>
      <c r="Q818" s="316">
        <f>IF(C818=0,"",Q817/C818*60)</f>
        <v>9.375</v>
      </c>
      <c r="R818" s="239"/>
      <c r="S818" s="239"/>
      <c r="T818" s="240"/>
      <c r="U818" s="240"/>
      <c r="V818" s="235"/>
      <c r="W818" s="234"/>
      <c r="X818" s="237"/>
      <c r="Y818" s="241"/>
      <c r="Z818" s="314">
        <f>SUM(Z803:Z816)</f>
        <v>0</v>
      </c>
      <c r="AA818" s="315">
        <f>SUM(AA803:AA816)</f>
        <v>15.6</v>
      </c>
      <c r="AB818" s="288">
        <f>SUM(AB803:AB816)</f>
        <v>286</v>
      </c>
      <c r="AC818" s="288">
        <f aca="true" t="shared" si="256" ref="AC818:AI818">SUM(AC803:AC816)</f>
        <v>113</v>
      </c>
      <c r="AD818" s="288">
        <f t="shared" si="256"/>
        <v>0</v>
      </c>
      <c r="AE818" s="288">
        <f t="shared" si="256"/>
        <v>0</v>
      </c>
      <c r="AF818" s="288">
        <f t="shared" si="256"/>
        <v>0</v>
      </c>
      <c r="AG818" s="288">
        <f t="shared" si="256"/>
        <v>15</v>
      </c>
      <c r="AH818" s="288">
        <f t="shared" si="256"/>
        <v>32</v>
      </c>
      <c r="AI818" s="449">
        <f t="shared" si="256"/>
        <v>50</v>
      </c>
      <c r="AJ818" s="235"/>
      <c r="AK818" s="241"/>
      <c r="AL818" s="314"/>
      <c r="AM818" s="343"/>
      <c r="AN818" s="343"/>
      <c r="AO818" s="315"/>
      <c r="AP818" s="344"/>
      <c r="AQ818" s="368"/>
      <c r="AR818" s="242"/>
      <c r="AS818" s="242"/>
      <c r="AT818" s="242"/>
      <c r="AU818" s="242"/>
      <c r="AV818" s="242"/>
      <c r="AW818" s="242"/>
      <c r="AX818" s="242"/>
      <c r="AY818" s="242"/>
      <c r="AZ818" s="242"/>
      <c r="BA818" s="242"/>
      <c r="BB818" s="242"/>
      <c r="BC818" s="242"/>
      <c r="BD818" s="242"/>
      <c r="BE818" s="242"/>
      <c r="BF818" s="242"/>
      <c r="BG818" s="242"/>
      <c r="BH818" s="242"/>
      <c r="BI818" s="242"/>
      <c r="BJ818" s="242"/>
      <c r="BK818" s="242"/>
      <c r="BL818" s="242"/>
      <c r="BM818" s="242"/>
      <c r="BN818" s="242"/>
      <c r="BO818" s="242"/>
      <c r="BP818" s="242"/>
      <c r="BQ818" s="242"/>
      <c r="BR818" s="242"/>
      <c r="BS818" s="242"/>
      <c r="BT818" s="242"/>
      <c r="BU818" s="242"/>
      <c r="BV818" s="242"/>
      <c r="BW818" s="242"/>
      <c r="BX818" s="242"/>
      <c r="BY818" s="242"/>
      <c r="BZ818" s="242"/>
      <c r="CA818" s="242"/>
      <c r="CB818" s="242"/>
      <c r="CC818" s="242"/>
      <c r="CD818" s="242"/>
      <c r="CE818" s="242"/>
      <c r="CF818" s="242"/>
      <c r="CG818" s="242"/>
      <c r="CH818" s="242"/>
      <c r="CI818" s="242"/>
      <c r="CJ818" s="242"/>
      <c r="CK818" s="242"/>
      <c r="CL818" s="242"/>
      <c r="CM818" s="242"/>
      <c r="CN818" s="242"/>
      <c r="CO818" s="242"/>
      <c r="CP818" s="242"/>
      <c r="CQ818" s="242"/>
      <c r="CR818" s="242"/>
      <c r="CS818" s="242"/>
      <c r="CT818" s="242"/>
      <c r="CU818" s="242"/>
      <c r="CV818" s="242"/>
      <c r="CW818" s="242"/>
      <c r="CX818" s="242"/>
      <c r="CY818" s="242"/>
      <c r="CZ818" s="242"/>
      <c r="DA818" s="242"/>
      <c r="DB818" s="242"/>
      <c r="DC818" s="242"/>
      <c r="DD818" s="242"/>
      <c r="DE818" s="242"/>
      <c r="DF818" s="242"/>
      <c r="DG818" s="242"/>
      <c r="DH818" s="242"/>
      <c r="DI818" s="242"/>
      <c r="DJ818" s="242"/>
      <c r="DK818" s="242"/>
      <c r="DL818" s="242"/>
      <c r="DM818" s="242"/>
      <c r="DN818" s="242"/>
      <c r="DO818" s="242"/>
      <c r="DP818" s="242"/>
      <c r="DQ818" s="242"/>
      <c r="DR818" s="242"/>
      <c r="DS818" s="242"/>
      <c r="DT818" s="242"/>
      <c r="DU818" s="242"/>
      <c r="DV818" s="242"/>
      <c r="DW818" s="242"/>
      <c r="DX818" s="242"/>
      <c r="DY818" s="242"/>
      <c r="DZ818" s="242"/>
      <c r="EA818" s="242"/>
      <c r="EB818" s="242"/>
      <c r="EC818" s="242"/>
      <c r="ED818" s="242"/>
      <c r="EE818" s="242"/>
      <c r="EF818" s="242"/>
      <c r="EG818" s="242"/>
      <c r="EH818" s="242"/>
      <c r="EI818" s="242"/>
      <c r="EJ818" s="242"/>
      <c r="EK818" s="242"/>
      <c r="EL818" s="242"/>
      <c r="EM818" s="242"/>
      <c r="EN818" s="242"/>
      <c r="EO818" s="242"/>
      <c r="EP818" s="242"/>
      <c r="EQ818" s="242"/>
      <c r="ER818" s="242"/>
      <c r="ES818" s="242"/>
      <c r="ET818" s="242"/>
      <c r="EU818" s="242"/>
      <c r="EV818" s="242"/>
      <c r="EW818" s="242"/>
      <c r="EX818" s="242"/>
      <c r="EY818" s="242"/>
      <c r="EZ818" s="242"/>
      <c r="FA818" s="242"/>
      <c r="FB818" s="242"/>
      <c r="FC818" s="242"/>
      <c r="FD818" s="242"/>
      <c r="FE818" s="242"/>
      <c r="FF818" s="242"/>
      <c r="FG818" s="242"/>
      <c r="FH818" s="242"/>
      <c r="FI818" s="242"/>
      <c r="FJ818" s="242"/>
      <c r="FK818" s="242"/>
      <c r="FL818" s="242"/>
      <c r="FM818" s="242"/>
      <c r="FN818" s="242"/>
      <c r="FO818" s="242"/>
      <c r="FP818" s="242"/>
      <c r="FQ818" s="242"/>
      <c r="FR818" s="242"/>
      <c r="FS818" s="242"/>
      <c r="FT818" s="242"/>
      <c r="FU818" s="242"/>
      <c r="FV818" s="242"/>
      <c r="FW818" s="242"/>
      <c r="FX818" s="242"/>
      <c r="FY818" s="242"/>
      <c r="FZ818" s="242"/>
      <c r="GA818" s="242"/>
      <c r="GB818" s="242"/>
      <c r="GC818" s="242"/>
      <c r="GD818" s="242"/>
      <c r="GE818" s="242"/>
      <c r="GF818" s="242"/>
      <c r="GG818" s="242"/>
      <c r="GH818" s="242"/>
      <c r="GI818" s="242"/>
      <c r="GJ818" s="242"/>
      <c r="GK818" s="242"/>
      <c r="GL818" s="242"/>
      <c r="GM818" s="242"/>
      <c r="GN818" s="242"/>
      <c r="GO818" s="242"/>
      <c r="GP818" s="242"/>
      <c r="GQ818" s="242"/>
      <c r="GR818" s="242"/>
      <c r="GS818" s="242"/>
      <c r="GT818" s="242"/>
      <c r="GU818" s="242"/>
      <c r="GV818" s="242"/>
      <c r="GW818" s="242"/>
      <c r="GX818" s="242"/>
      <c r="GY818" s="242"/>
      <c r="GZ818" s="242"/>
      <c r="HA818" s="242"/>
      <c r="HB818" s="242"/>
      <c r="HC818" s="242"/>
      <c r="HD818" s="242"/>
      <c r="HE818" s="242"/>
      <c r="HF818" s="242"/>
      <c r="HG818" s="242"/>
      <c r="HH818" s="242"/>
      <c r="HI818" s="242"/>
      <c r="HJ818" s="242"/>
      <c r="HK818" s="242"/>
      <c r="HL818" s="242"/>
      <c r="HM818" s="242"/>
      <c r="HN818" s="242"/>
      <c r="HO818" s="242"/>
      <c r="HP818" s="242"/>
      <c r="HQ818" s="242"/>
      <c r="HR818" s="242"/>
      <c r="HS818" s="242"/>
      <c r="HT818" s="242"/>
      <c r="HU818" s="242"/>
      <c r="HV818" s="242"/>
      <c r="HW818" s="242"/>
      <c r="HX818" s="242"/>
      <c r="HY818" s="242"/>
      <c r="HZ818" s="242"/>
    </row>
    <row r="819" spans="1:234" s="242" customFormat="1" ht="10.5" customHeight="1" thickBot="1">
      <c r="A819" s="469" t="s">
        <v>51</v>
      </c>
      <c r="B819" s="470">
        <f>B815+1</f>
        <v>39013</v>
      </c>
      <c r="C819" s="293">
        <f>SUM(D819:J820)</f>
        <v>62</v>
      </c>
      <c r="D819" s="284"/>
      <c r="E819" s="80"/>
      <c r="F819" s="80"/>
      <c r="G819" s="80"/>
      <c r="H819" s="80"/>
      <c r="I819" s="80"/>
      <c r="J819" s="81"/>
      <c r="K819" s="28"/>
      <c r="L819" s="30"/>
      <c r="M819" s="82"/>
      <c r="N819" s="83"/>
      <c r="O819" s="214"/>
      <c r="P819" s="223"/>
      <c r="Q819" s="318">
        <f>SUM(R819:R820,T819:T820)+SUM(S819:S820)*1.5+SUM(U819:U820)/3+SUM(V819:V820)*0.6</f>
        <v>12</v>
      </c>
      <c r="R819" s="70"/>
      <c r="S819" s="70"/>
      <c r="T819" s="29"/>
      <c r="U819" s="29"/>
      <c r="V819" s="30"/>
      <c r="W819" s="28"/>
      <c r="X819" s="83"/>
      <c r="Y819" s="140"/>
      <c r="Z819" s="185"/>
      <c r="AA819" s="34"/>
      <c r="AB819" s="32"/>
      <c r="AC819" s="33"/>
      <c r="AD819" s="33"/>
      <c r="AE819" s="33"/>
      <c r="AF819" s="33"/>
      <c r="AG819" s="33"/>
      <c r="AH819" s="33"/>
      <c r="AI819" s="34"/>
      <c r="AJ819" s="30"/>
      <c r="AK819" s="180" t="s">
        <v>99</v>
      </c>
      <c r="AL819" s="185"/>
      <c r="AM819" s="33"/>
      <c r="AN819" s="351"/>
      <c r="AO819" s="34"/>
      <c r="AP819" s="352"/>
      <c r="AQ819" s="489" t="s">
        <v>535</v>
      </c>
      <c r="AR819" s="59"/>
      <c r="AS819" s="59"/>
      <c r="AT819" s="59"/>
      <c r="AU819" s="59"/>
      <c r="AV819" s="59"/>
      <c r="AW819" s="59"/>
      <c r="AX819" s="59"/>
      <c r="AY819" s="59"/>
      <c r="AZ819" s="59"/>
      <c r="BA819" s="59"/>
      <c r="BB819" s="59"/>
      <c r="BC819" s="59"/>
      <c r="BD819" s="59"/>
      <c r="BE819" s="59"/>
      <c r="BF819" s="59"/>
      <c r="BG819" s="59"/>
      <c r="BH819" s="59"/>
      <c r="BI819" s="59"/>
      <c r="BJ819" s="59"/>
      <c r="BK819" s="59"/>
      <c r="BL819" s="59"/>
      <c r="BM819" s="59"/>
      <c r="BN819" s="59"/>
      <c r="BO819" s="59"/>
      <c r="BP819" s="59"/>
      <c r="BQ819" s="59"/>
      <c r="BR819" s="59"/>
      <c r="BS819" s="59"/>
      <c r="BT819" s="59"/>
      <c r="BU819" s="59"/>
      <c r="BV819" s="59"/>
      <c r="BW819" s="59"/>
      <c r="BX819" s="59"/>
      <c r="BY819" s="59"/>
      <c r="BZ819" s="59"/>
      <c r="CA819" s="59"/>
      <c r="CB819" s="59"/>
      <c r="CC819" s="59"/>
      <c r="CD819" s="59"/>
      <c r="CE819" s="59"/>
      <c r="CF819" s="59"/>
      <c r="CG819" s="59"/>
      <c r="CH819" s="59"/>
      <c r="CI819" s="59"/>
      <c r="CJ819" s="59"/>
      <c r="CK819" s="59"/>
      <c r="CL819" s="59"/>
      <c r="CM819" s="59"/>
      <c r="CN819" s="59"/>
      <c r="CO819" s="59"/>
      <c r="CP819" s="59"/>
      <c r="CQ819" s="59"/>
      <c r="CR819" s="59"/>
      <c r="CS819" s="59"/>
      <c r="CT819" s="59"/>
      <c r="CU819" s="59"/>
      <c r="CV819" s="59"/>
      <c r="CW819" s="59"/>
      <c r="CX819" s="59"/>
      <c r="CY819" s="59"/>
      <c r="CZ819" s="59"/>
      <c r="DA819" s="59"/>
      <c r="DB819" s="59"/>
      <c r="DC819" s="59"/>
      <c r="DD819" s="59"/>
      <c r="DE819" s="59"/>
      <c r="DF819" s="59"/>
      <c r="DG819" s="59"/>
      <c r="DH819" s="59"/>
      <c r="DI819" s="59"/>
      <c r="DJ819" s="59"/>
      <c r="DK819" s="59"/>
      <c r="DL819" s="59"/>
      <c r="DM819" s="59"/>
      <c r="DN819" s="59"/>
      <c r="DO819" s="59"/>
      <c r="DP819" s="59"/>
      <c r="DQ819" s="59"/>
      <c r="DR819" s="59"/>
      <c r="DS819" s="59"/>
      <c r="DT819" s="59"/>
      <c r="DU819" s="59"/>
      <c r="DV819" s="59"/>
      <c r="DW819" s="59"/>
      <c r="DX819" s="59"/>
      <c r="DY819" s="59"/>
      <c r="DZ819" s="59"/>
      <c r="EA819" s="59"/>
      <c r="EB819" s="59"/>
      <c r="EC819" s="59"/>
      <c r="ED819" s="59"/>
      <c r="EE819" s="59"/>
      <c r="EF819" s="59"/>
      <c r="EG819" s="59"/>
      <c r="EH819" s="59"/>
      <c r="EI819" s="59"/>
      <c r="EJ819" s="59"/>
      <c r="EK819" s="59"/>
      <c r="EL819" s="59"/>
      <c r="EM819" s="59"/>
      <c r="EN819" s="59"/>
      <c r="EO819" s="59"/>
      <c r="EP819" s="59"/>
      <c r="EQ819" s="59"/>
      <c r="ER819" s="59"/>
      <c r="ES819" s="59"/>
      <c r="ET819" s="59"/>
      <c r="EU819" s="59"/>
      <c r="EV819" s="59"/>
      <c r="EW819" s="59"/>
      <c r="EX819" s="59"/>
      <c r="EY819" s="59"/>
      <c r="EZ819" s="59"/>
      <c r="FA819" s="59"/>
      <c r="FB819" s="59"/>
      <c r="FC819" s="59"/>
      <c r="FD819" s="59"/>
      <c r="FE819" s="59"/>
      <c r="FF819" s="59"/>
      <c r="FG819" s="59"/>
      <c r="FH819" s="59"/>
      <c r="FI819" s="59"/>
      <c r="FJ819" s="59"/>
      <c r="FK819" s="59"/>
      <c r="FL819" s="59"/>
      <c r="FM819" s="59"/>
      <c r="FN819" s="59"/>
      <c r="FO819" s="59"/>
      <c r="FP819" s="59"/>
      <c r="FQ819" s="59"/>
      <c r="FR819" s="59"/>
      <c r="FS819" s="59"/>
      <c r="FT819" s="59"/>
      <c r="FU819" s="59"/>
      <c r="FV819" s="59"/>
      <c r="FW819" s="59"/>
      <c r="FX819" s="59"/>
      <c r="FY819" s="59"/>
      <c r="FZ819" s="59"/>
      <c r="GA819" s="59"/>
      <c r="GB819" s="59"/>
      <c r="GC819" s="59"/>
      <c r="GD819" s="59"/>
      <c r="GE819" s="59"/>
      <c r="GF819" s="59"/>
      <c r="GG819" s="59"/>
      <c r="GH819" s="59"/>
      <c r="GI819" s="59"/>
      <c r="GJ819" s="59"/>
      <c r="GK819" s="59"/>
      <c r="GL819" s="59"/>
      <c r="GM819" s="59"/>
      <c r="GN819" s="59"/>
      <c r="GO819" s="59"/>
      <c r="GP819" s="59"/>
      <c r="GQ819" s="59"/>
      <c r="GR819" s="59"/>
      <c r="GS819" s="59"/>
      <c r="GT819" s="59"/>
      <c r="GU819" s="59"/>
      <c r="GV819" s="59"/>
      <c r="GW819" s="59"/>
      <c r="GX819" s="59"/>
      <c r="GY819" s="59"/>
      <c r="GZ819" s="59"/>
      <c r="HA819" s="59"/>
      <c r="HB819" s="59"/>
      <c r="HC819" s="59"/>
      <c r="HD819" s="59"/>
      <c r="HE819" s="59"/>
      <c r="HF819" s="59"/>
      <c r="HG819" s="59"/>
      <c r="HH819" s="59"/>
      <c r="HI819" s="59"/>
      <c r="HJ819" s="59"/>
      <c r="HK819" s="59"/>
      <c r="HL819" s="59"/>
      <c r="HM819" s="59"/>
      <c r="HN819" s="59"/>
      <c r="HO819" s="59"/>
      <c r="HP819" s="59"/>
      <c r="HQ819" s="59"/>
      <c r="HR819" s="59"/>
      <c r="HS819" s="59"/>
      <c r="HT819" s="59"/>
      <c r="HU819" s="59"/>
      <c r="HV819" s="59"/>
      <c r="HW819" s="59"/>
      <c r="HX819" s="59"/>
      <c r="HY819" s="59"/>
      <c r="HZ819" s="59"/>
    </row>
    <row r="820" spans="1:234" ht="10.5" customHeight="1">
      <c r="A820" s="467"/>
      <c r="B820" s="468"/>
      <c r="C820" s="292"/>
      <c r="D820" s="283">
        <v>62</v>
      </c>
      <c r="E820" s="87"/>
      <c r="F820" s="87"/>
      <c r="G820" s="87"/>
      <c r="H820" s="87"/>
      <c r="I820" s="87"/>
      <c r="J820" s="88"/>
      <c r="K820" s="89" t="s">
        <v>98</v>
      </c>
      <c r="L820" s="90">
        <v>9</v>
      </c>
      <c r="M820" s="91" t="s">
        <v>97</v>
      </c>
      <c r="N820" s="92">
        <v>16</v>
      </c>
      <c r="O820" s="215" t="s">
        <v>29</v>
      </c>
      <c r="P820" s="224"/>
      <c r="Q820" s="319"/>
      <c r="R820" s="93"/>
      <c r="S820" s="93"/>
      <c r="T820" s="94">
        <v>12</v>
      </c>
      <c r="U820" s="94"/>
      <c r="V820" s="90"/>
      <c r="W820" s="89">
        <v>124</v>
      </c>
      <c r="X820" s="92"/>
      <c r="Y820" s="182"/>
      <c r="Z820" s="184"/>
      <c r="AA820" s="306"/>
      <c r="AB820" s="442">
        <v>62</v>
      </c>
      <c r="AC820" s="349"/>
      <c r="AD820" s="349"/>
      <c r="AE820" s="349"/>
      <c r="AF820" s="349"/>
      <c r="AG820" s="349"/>
      <c r="AH820" s="349"/>
      <c r="AI820" s="306"/>
      <c r="AJ820" s="90">
        <v>7</v>
      </c>
      <c r="AK820" s="182"/>
      <c r="AL820" s="184"/>
      <c r="AM820" s="349"/>
      <c r="AN820" s="349"/>
      <c r="AO820" s="306"/>
      <c r="AP820" s="350"/>
      <c r="AQ820" s="490"/>
      <c r="AR820" s="95"/>
      <c r="AS820" s="95"/>
      <c r="AT820" s="95"/>
      <c r="AU820" s="95"/>
      <c r="AV820" s="95"/>
      <c r="AW820" s="95"/>
      <c r="AX820" s="95"/>
      <c r="AY820" s="95"/>
      <c r="AZ820" s="95"/>
      <c r="BA820" s="95"/>
      <c r="BB820" s="95"/>
      <c r="BC820" s="95"/>
      <c r="BD820" s="95"/>
      <c r="BE820" s="95"/>
      <c r="BF820" s="95"/>
      <c r="BG820" s="95"/>
      <c r="BH820" s="95"/>
      <c r="BI820" s="95"/>
      <c r="BJ820" s="95"/>
      <c r="BK820" s="95"/>
      <c r="BL820" s="95"/>
      <c r="BM820" s="95"/>
      <c r="BN820" s="95"/>
      <c r="BO820" s="95"/>
      <c r="BP820" s="95"/>
      <c r="BQ820" s="95"/>
      <c r="BR820" s="95"/>
      <c r="BS820" s="95"/>
      <c r="BT820" s="95"/>
      <c r="BU820" s="95"/>
      <c r="BV820" s="95"/>
      <c r="BW820" s="95"/>
      <c r="BX820" s="95"/>
      <c r="BY820" s="95"/>
      <c r="BZ820" s="95"/>
      <c r="CA820" s="95"/>
      <c r="CB820" s="95"/>
      <c r="CC820" s="95"/>
      <c r="CD820" s="95"/>
      <c r="CE820" s="95"/>
      <c r="CF820" s="95"/>
      <c r="CG820" s="95"/>
      <c r="CH820" s="95"/>
      <c r="CI820" s="95"/>
      <c r="CJ820" s="95"/>
      <c r="CK820" s="95"/>
      <c r="CL820" s="95"/>
      <c r="CM820" s="95"/>
      <c r="CN820" s="95"/>
      <c r="CO820" s="95"/>
      <c r="CP820" s="95"/>
      <c r="CQ820" s="95"/>
      <c r="CR820" s="95"/>
      <c r="CS820" s="95"/>
      <c r="CT820" s="95"/>
      <c r="CU820" s="95"/>
      <c r="CV820" s="95"/>
      <c r="CW820" s="95"/>
      <c r="CX820" s="95"/>
      <c r="CY820" s="95"/>
      <c r="CZ820" s="95"/>
      <c r="DA820" s="95"/>
      <c r="DB820" s="95"/>
      <c r="DC820" s="95"/>
      <c r="DD820" s="95"/>
      <c r="DE820" s="95"/>
      <c r="DF820" s="95"/>
      <c r="DG820" s="95"/>
      <c r="DH820" s="95"/>
      <c r="DI820" s="95"/>
      <c r="DJ820" s="95"/>
      <c r="DK820" s="95"/>
      <c r="DL820" s="95"/>
      <c r="DM820" s="95"/>
      <c r="DN820" s="95"/>
      <c r="DO820" s="95"/>
      <c r="DP820" s="95"/>
      <c r="DQ820" s="95"/>
      <c r="DR820" s="95"/>
      <c r="DS820" s="95"/>
      <c r="DT820" s="95"/>
      <c r="DU820" s="95"/>
      <c r="DV820" s="95"/>
      <c r="DW820" s="95"/>
      <c r="DX820" s="95"/>
      <c r="DY820" s="95"/>
      <c r="DZ820" s="95"/>
      <c r="EA820" s="95"/>
      <c r="EB820" s="95"/>
      <c r="EC820" s="95"/>
      <c r="ED820" s="95"/>
      <c r="EE820" s="95"/>
      <c r="EF820" s="95"/>
      <c r="EG820" s="95"/>
      <c r="EH820" s="95"/>
      <c r="EI820" s="95"/>
      <c r="EJ820" s="95"/>
      <c r="EK820" s="95"/>
      <c r="EL820" s="95"/>
      <c r="EM820" s="95"/>
      <c r="EN820" s="95"/>
      <c r="EO820" s="95"/>
      <c r="EP820" s="95"/>
      <c r="EQ820" s="95"/>
      <c r="ER820" s="95"/>
      <c r="ES820" s="95"/>
      <c r="ET820" s="95"/>
      <c r="EU820" s="95"/>
      <c r="EV820" s="95"/>
      <c r="EW820" s="95"/>
      <c r="EX820" s="95"/>
      <c r="EY820" s="95"/>
      <c r="EZ820" s="95"/>
      <c r="FA820" s="95"/>
      <c r="FB820" s="95"/>
      <c r="FC820" s="95"/>
      <c r="FD820" s="95"/>
      <c r="FE820" s="95"/>
      <c r="FF820" s="95"/>
      <c r="FG820" s="95"/>
      <c r="FH820" s="95"/>
      <c r="FI820" s="95"/>
      <c r="FJ820" s="95"/>
      <c r="FK820" s="95"/>
      <c r="FL820" s="95"/>
      <c r="FM820" s="95"/>
      <c r="FN820" s="95"/>
      <c r="FO820" s="95"/>
      <c r="FP820" s="95"/>
      <c r="FQ820" s="95"/>
      <c r="FR820" s="95"/>
      <c r="FS820" s="95"/>
      <c r="FT820" s="95"/>
      <c r="FU820" s="95"/>
      <c r="FV820" s="95"/>
      <c r="FW820" s="95"/>
      <c r="FX820" s="95"/>
      <c r="FY820" s="95"/>
      <c r="FZ820" s="95"/>
      <c r="GA820" s="95"/>
      <c r="GB820" s="95"/>
      <c r="GC820" s="95"/>
      <c r="GD820" s="95"/>
      <c r="GE820" s="95"/>
      <c r="GF820" s="95"/>
      <c r="GG820" s="95"/>
      <c r="GH820" s="95"/>
      <c r="GI820" s="95"/>
      <c r="GJ820" s="95"/>
      <c r="GK820" s="95"/>
      <c r="GL820" s="95"/>
      <c r="GM820" s="95"/>
      <c r="GN820" s="95"/>
      <c r="GO820" s="95"/>
      <c r="GP820" s="95"/>
      <c r="GQ820" s="95"/>
      <c r="GR820" s="95"/>
      <c r="GS820" s="95"/>
      <c r="GT820" s="95"/>
      <c r="GU820" s="95"/>
      <c r="GV820" s="95"/>
      <c r="GW820" s="95"/>
      <c r="GX820" s="95"/>
      <c r="GY820" s="95"/>
      <c r="GZ820" s="95"/>
      <c r="HA820" s="95"/>
      <c r="HB820" s="95"/>
      <c r="HC820" s="95"/>
      <c r="HD820" s="95"/>
      <c r="HE820" s="95"/>
      <c r="HF820" s="95"/>
      <c r="HG820" s="95"/>
      <c r="HH820" s="95"/>
      <c r="HI820" s="95"/>
      <c r="HJ820" s="95"/>
      <c r="HK820" s="95"/>
      <c r="HL820" s="95"/>
      <c r="HM820" s="95"/>
      <c r="HN820" s="95"/>
      <c r="HO820" s="95"/>
      <c r="HP820" s="95"/>
      <c r="HQ820" s="95"/>
      <c r="HR820" s="95"/>
      <c r="HS820" s="95"/>
      <c r="HT820" s="95"/>
      <c r="HU820" s="95"/>
      <c r="HV820" s="95"/>
      <c r="HW820" s="95"/>
      <c r="HX820" s="95"/>
      <c r="HY820" s="95"/>
      <c r="HZ820" s="95"/>
    </row>
    <row r="821" spans="1:234" s="95" customFormat="1" ht="10.5" customHeight="1">
      <c r="A821" s="463" t="s">
        <v>59</v>
      </c>
      <c r="B821" s="465">
        <f>B819+1</f>
        <v>39014</v>
      </c>
      <c r="C821" s="293">
        <f>SUM(D821:J822)</f>
        <v>73</v>
      </c>
      <c r="D821" s="284"/>
      <c r="E821" s="80"/>
      <c r="F821" s="80"/>
      <c r="G821" s="80"/>
      <c r="H821" s="80"/>
      <c r="I821" s="80"/>
      <c r="J821" s="81"/>
      <c r="K821" s="28"/>
      <c r="L821" s="30"/>
      <c r="M821" s="82"/>
      <c r="N821" s="83"/>
      <c r="O821" s="211"/>
      <c r="P821" s="221"/>
      <c r="Q821" s="318">
        <f>SUM(R821:R822,T821:T822)+SUM(S821:S822)*1.5+SUM(U821:U822)/3+SUM(V821:V822)*0.6</f>
        <v>11.5</v>
      </c>
      <c r="R821" s="70"/>
      <c r="S821" s="70"/>
      <c r="T821" s="29"/>
      <c r="U821" s="29"/>
      <c r="V821" s="30"/>
      <c r="W821" s="28"/>
      <c r="X821" s="83"/>
      <c r="Y821" s="140"/>
      <c r="Z821" s="185"/>
      <c r="AA821" s="34"/>
      <c r="AB821" s="32"/>
      <c r="AC821" s="33"/>
      <c r="AD821" s="33"/>
      <c r="AE821" s="33"/>
      <c r="AF821" s="33"/>
      <c r="AG821" s="33"/>
      <c r="AH821" s="33"/>
      <c r="AI821" s="34"/>
      <c r="AJ821" s="30"/>
      <c r="AK821" s="180" t="s">
        <v>99</v>
      </c>
      <c r="AL821" s="185"/>
      <c r="AM821" s="33"/>
      <c r="AN821" s="33"/>
      <c r="AO821" s="34"/>
      <c r="AP821" s="352"/>
      <c r="AQ821" s="491" t="s">
        <v>537</v>
      </c>
      <c r="AR821" s="59"/>
      <c r="AS821" s="59"/>
      <c r="AT821" s="59"/>
      <c r="AU821" s="59"/>
      <c r="AV821" s="59"/>
      <c r="AW821" s="59"/>
      <c r="AX821" s="59"/>
      <c r="AY821" s="59"/>
      <c r="AZ821" s="59"/>
      <c r="BA821" s="59"/>
      <c r="BB821" s="59"/>
      <c r="BC821" s="59"/>
      <c r="BD821" s="59"/>
      <c r="BE821" s="59"/>
      <c r="BF821" s="59"/>
      <c r="BG821" s="59"/>
      <c r="BH821" s="59"/>
      <c r="BI821" s="59"/>
      <c r="BJ821" s="59"/>
      <c r="BK821" s="59"/>
      <c r="BL821" s="59"/>
      <c r="BM821" s="59"/>
      <c r="BN821" s="59"/>
      <c r="BO821" s="59"/>
      <c r="BP821" s="59"/>
      <c r="BQ821" s="59"/>
      <c r="BR821" s="59"/>
      <c r="BS821" s="59"/>
      <c r="BT821" s="59"/>
      <c r="BU821" s="59"/>
      <c r="BV821" s="59"/>
      <c r="BW821" s="59"/>
      <c r="BX821" s="59"/>
      <c r="BY821" s="59"/>
      <c r="BZ821" s="59"/>
      <c r="CA821" s="59"/>
      <c r="CB821" s="59"/>
      <c r="CC821" s="59"/>
      <c r="CD821" s="59"/>
      <c r="CE821" s="59"/>
      <c r="CF821" s="59"/>
      <c r="CG821" s="59"/>
      <c r="CH821" s="59"/>
      <c r="CI821" s="59"/>
      <c r="CJ821" s="59"/>
      <c r="CK821" s="59"/>
      <c r="CL821" s="59"/>
      <c r="CM821" s="59"/>
      <c r="CN821" s="59"/>
      <c r="CO821" s="59"/>
      <c r="CP821" s="59"/>
      <c r="CQ821" s="59"/>
      <c r="CR821" s="59"/>
      <c r="CS821" s="59"/>
      <c r="CT821" s="59"/>
      <c r="CU821" s="59"/>
      <c r="CV821" s="59"/>
      <c r="CW821" s="59"/>
      <c r="CX821" s="59"/>
      <c r="CY821" s="59"/>
      <c r="CZ821" s="59"/>
      <c r="DA821" s="59"/>
      <c r="DB821" s="59"/>
      <c r="DC821" s="59"/>
      <c r="DD821" s="59"/>
      <c r="DE821" s="59"/>
      <c r="DF821" s="59"/>
      <c r="DG821" s="59"/>
      <c r="DH821" s="59"/>
      <c r="DI821" s="59"/>
      <c r="DJ821" s="59"/>
      <c r="DK821" s="59"/>
      <c r="DL821" s="59"/>
      <c r="DM821" s="59"/>
      <c r="DN821" s="59"/>
      <c r="DO821" s="59"/>
      <c r="DP821" s="59"/>
      <c r="DQ821" s="59"/>
      <c r="DR821" s="59"/>
      <c r="DS821" s="59"/>
      <c r="DT821" s="59"/>
      <c r="DU821" s="59"/>
      <c r="DV821" s="59"/>
      <c r="DW821" s="59"/>
      <c r="DX821" s="59"/>
      <c r="DY821" s="59"/>
      <c r="DZ821" s="59"/>
      <c r="EA821" s="59"/>
      <c r="EB821" s="59"/>
      <c r="EC821" s="59"/>
      <c r="ED821" s="59"/>
      <c r="EE821" s="59"/>
      <c r="EF821" s="59"/>
      <c r="EG821" s="59"/>
      <c r="EH821" s="59"/>
      <c r="EI821" s="59"/>
      <c r="EJ821" s="59"/>
      <c r="EK821" s="59"/>
      <c r="EL821" s="59"/>
      <c r="EM821" s="59"/>
      <c r="EN821" s="59"/>
      <c r="EO821" s="59"/>
      <c r="EP821" s="59"/>
      <c r="EQ821" s="59"/>
      <c r="ER821" s="59"/>
      <c r="ES821" s="59"/>
      <c r="ET821" s="59"/>
      <c r="EU821" s="59"/>
      <c r="EV821" s="59"/>
      <c r="EW821" s="59"/>
      <c r="EX821" s="59"/>
      <c r="EY821" s="59"/>
      <c r="EZ821" s="59"/>
      <c r="FA821" s="59"/>
      <c r="FB821" s="59"/>
      <c r="FC821" s="59"/>
      <c r="FD821" s="59"/>
      <c r="FE821" s="59"/>
      <c r="FF821" s="59"/>
      <c r="FG821" s="59"/>
      <c r="FH821" s="59"/>
      <c r="FI821" s="59"/>
      <c r="FJ821" s="59"/>
      <c r="FK821" s="59"/>
      <c r="FL821" s="59"/>
      <c r="FM821" s="59"/>
      <c r="FN821" s="59"/>
      <c r="FO821" s="59"/>
      <c r="FP821" s="59"/>
      <c r="FQ821" s="59"/>
      <c r="FR821" s="59"/>
      <c r="FS821" s="59"/>
      <c r="FT821" s="59"/>
      <c r="FU821" s="59"/>
      <c r="FV821" s="59"/>
      <c r="FW821" s="59"/>
      <c r="FX821" s="59"/>
      <c r="FY821" s="59"/>
      <c r="FZ821" s="59"/>
      <c r="GA821" s="59"/>
      <c r="GB821" s="59"/>
      <c r="GC821" s="59"/>
      <c r="GD821" s="59"/>
      <c r="GE821" s="59"/>
      <c r="GF821" s="59"/>
      <c r="GG821" s="59"/>
      <c r="GH821" s="59"/>
      <c r="GI821" s="59"/>
      <c r="GJ821" s="59"/>
      <c r="GK821" s="59"/>
      <c r="GL821" s="59"/>
      <c r="GM821" s="59"/>
      <c r="GN821" s="59"/>
      <c r="GO821" s="59"/>
      <c r="GP821" s="59"/>
      <c r="GQ821" s="59"/>
      <c r="GR821" s="59"/>
      <c r="GS821" s="59"/>
      <c r="GT821" s="59"/>
      <c r="GU821" s="59"/>
      <c r="GV821" s="59"/>
      <c r="GW821" s="59"/>
      <c r="GX821" s="59"/>
      <c r="GY821" s="59"/>
      <c r="GZ821" s="59"/>
      <c r="HA821" s="59"/>
      <c r="HB821" s="59"/>
      <c r="HC821" s="59"/>
      <c r="HD821" s="59"/>
      <c r="HE821" s="59"/>
      <c r="HF821" s="59"/>
      <c r="HG821" s="59"/>
      <c r="HH821" s="59"/>
      <c r="HI821" s="59"/>
      <c r="HJ821" s="59"/>
      <c r="HK821" s="59"/>
      <c r="HL821" s="59"/>
      <c r="HM821" s="59"/>
      <c r="HN821" s="59"/>
      <c r="HO821" s="59"/>
      <c r="HP821" s="59"/>
      <c r="HQ821" s="59"/>
      <c r="HR821" s="59"/>
      <c r="HS821" s="59"/>
      <c r="HT821" s="59"/>
      <c r="HU821" s="59"/>
      <c r="HV821" s="59"/>
      <c r="HW821" s="59"/>
      <c r="HX821" s="59"/>
      <c r="HY821" s="59"/>
      <c r="HZ821" s="59"/>
    </row>
    <row r="822" spans="1:234" ht="10.5" customHeight="1">
      <c r="A822" s="467"/>
      <c r="B822" s="468"/>
      <c r="C822" s="292"/>
      <c r="D822" s="283">
        <v>68</v>
      </c>
      <c r="E822" s="87">
        <v>5</v>
      </c>
      <c r="F822" s="87"/>
      <c r="G822" s="87"/>
      <c r="H822" s="87"/>
      <c r="I822" s="87"/>
      <c r="J822" s="88"/>
      <c r="K822" s="89" t="s">
        <v>124</v>
      </c>
      <c r="L822" s="90">
        <v>9</v>
      </c>
      <c r="M822" s="91" t="s">
        <v>70</v>
      </c>
      <c r="N822" s="92">
        <v>19</v>
      </c>
      <c r="O822" s="212" t="s">
        <v>536</v>
      </c>
      <c r="P822" s="222"/>
      <c r="Q822" s="319"/>
      <c r="R822" s="93"/>
      <c r="S822" s="93">
        <v>7</v>
      </c>
      <c r="T822" s="94">
        <v>1</v>
      </c>
      <c r="U822" s="94"/>
      <c r="V822" s="90"/>
      <c r="W822" s="89">
        <v>133</v>
      </c>
      <c r="X822" s="92">
        <v>158</v>
      </c>
      <c r="Y822" s="182"/>
      <c r="Z822" s="184"/>
      <c r="AA822" s="306">
        <v>7</v>
      </c>
      <c r="AB822" s="442"/>
      <c r="AC822" s="349">
        <v>73</v>
      </c>
      <c r="AD822" s="349"/>
      <c r="AE822" s="349"/>
      <c r="AF822" s="349"/>
      <c r="AG822" s="349"/>
      <c r="AH822" s="349"/>
      <c r="AI822" s="306"/>
      <c r="AJ822" s="90">
        <v>7</v>
      </c>
      <c r="AK822" s="182"/>
      <c r="AL822" s="184"/>
      <c r="AM822" s="349"/>
      <c r="AN822" s="349"/>
      <c r="AO822" s="306"/>
      <c r="AP822" s="350"/>
      <c r="AQ822" s="490"/>
      <c r="AR822" s="95"/>
      <c r="AS822" s="95"/>
      <c r="AT822" s="95"/>
      <c r="AU822" s="95"/>
      <c r="AV822" s="95"/>
      <c r="AW822" s="95"/>
      <c r="AX822" s="95"/>
      <c r="AY822" s="95"/>
      <c r="AZ822" s="95"/>
      <c r="BA822" s="95"/>
      <c r="BB822" s="95"/>
      <c r="BC822" s="95"/>
      <c r="BD822" s="95"/>
      <c r="BE822" s="95"/>
      <c r="BF822" s="95"/>
      <c r="BG822" s="95"/>
      <c r="BH822" s="95"/>
      <c r="BI822" s="95"/>
      <c r="BJ822" s="95"/>
      <c r="BK822" s="95"/>
      <c r="BL822" s="95"/>
      <c r="BM822" s="95"/>
      <c r="BN822" s="95"/>
      <c r="BO822" s="95"/>
      <c r="BP822" s="95"/>
      <c r="BQ822" s="95"/>
      <c r="BR822" s="95"/>
      <c r="BS822" s="95"/>
      <c r="BT822" s="95"/>
      <c r="BU822" s="95"/>
      <c r="BV822" s="95"/>
      <c r="BW822" s="95"/>
      <c r="BX822" s="95"/>
      <c r="BY822" s="95"/>
      <c r="BZ822" s="95"/>
      <c r="CA822" s="95"/>
      <c r="CB822" s="95"/>
      <c r="CC822" s="95"/>
      <c r="CD822" s="95"/>
      <c r="CE822" s="95"/>
      <c r="CF822" s="95"/>
      <c r="CG822" s="95"/>
      <c r="CH822" s="95"/>
      <c r="CI822" s="95"/>
      <c r="CJ822" s="95"/>
      <c r="CK822" s="95"/>
      <c r="CL822" s="95"/>
      <c r="CM822" s="95"/>
      <c r="CN822" s="95"/>
      <c r="CO822" s="95"/>
      <c r="CP822" s="95"/>
      <c r="CQ822" s="95"/>
      <c r="CR822" s="95"/>
      <c r="CS822" s="95"/>
      <c r="CT822" s="95"/>
      <c r="CU822" s="95"/>
      <c r="CV822" s="95"/>
      <c r="CW822" s="95"/>
      <c r="CX822" s="95"/>
      <c r="CY822" s="95"/>
      <c r="CZ822" s="95"/>
      <c r="DA822" s="95"/>
      <c r="DB822" s="95"/>
      <c r="DC822" s="95"/>
      <c r="DD822" s="95"/>
      <c r="DE822" s="95"/>
      <c r="DF822" s="95"/>
      <c r="DG822" s="95"/>
      <c r="DH822" s="95"/>
      <c r="DI822" s="95"/>
      <c r="DJ822" s="95"/>
      <c r="DK822" s="95"/>
      <c r="DL822" s="95"/>
      <c r="DM822" s="95"/>
      <c r="DN822" s="95"/>
      <c r="DO822" s="95"/>
      <c r="DP822" s="95"/>
      <c r="DQ822" s="95"/>
      <c r="DR822" s="95"/>
      <c r="DS822" s="95"/>
      <c r="DT822" s="95"/>
      <c r="DU822" s="95"/>
      <c r="DV822" s="95"/>
      <c r="DW822" s="95"/>
      <c r="DX822" s="95"/>
      <c r="DY822" s="95"/>
      <c r="DZ822" s="95"/>
      <c r="EA822" s="95"/>
      <c r="EB822" s="95"/>
      <c r="EC822" s="95"/>
      <c r="ED822" s="95"/>
      <c r="EE822" s="95"/>
      <c r="EF822" s="95"/>
      <c r="EG822" s="95"/>
      <c r="EH822" s="95"/>
      <c r="EI822" s="95"/>
      <c r="EJ822" s="95"/>
      <c r="EK822" s="95"/>
      <c r="EL822" s="95"/>
      <c r="EM822" s="95"/>
      <c r="EN822" s="95"/>
      <c r="EO822" s="95"/>
      <c r="EP822" s="95"/>
      <c r="EQ822" s="95"/>
      <c r="ER822" s="95"/>
      <c r="ES822" s="95"/>
      <c r="ET822" s="95"/>
      <c r="EU822" s="95"/>
      <c r="EV822" s="95"/>
      <c r="EW822" s="95"/>
      <c r="EX822" s="95"/>
      <c r="EY822" s="95"/>
      <c r="EZ822" s="95"/>
      <c r="FA822" s="95"/>
      <c r="FB822" s="95"/>
      <c r="FC822" s="95"/>
      <c r="FD822" s="95"/>
      <c r="FE822" s="95"/>
      <c r="FF822" s="95"/>
      <c r="FG822" s="95"/>
      <c r="FH822" s="95"/>
      <c r="FI822" s="95"/>
      <c r="FJ822" s="95"/>
      <c r="FK822" s="95"/>
      <c r="FL822" s="95"/>
      <c r="FM822" s="95"/>
      <c r="FN822" s="95"/>
      <c r="FO822" s="95"/>
      <c r="FP822" s="95"/>
      <c r="FQ822" s="95"/>
      <c r="FR822" s="95"/>
      <c r="FS822" s="95"/>
      <c r="FT822" s="95"/>
      <c r="FU822" s="95"/>
      <c r="FV822" s="95"/>
      <c r="FW822" s="95"/>
      <c r="FX822" s="95"/>
      <c r="FY822" s="95"/>
      <c r="FZ822" s="95"/>
      <c r="GA822" s="95"/>
      <c r="GB822" s="95"/>
      <c r="GC822" s="95"/>
      <c r="GD822" s="95"/>
      <c r="GE822" s="95"/>
      <c r="GF822" s="95"/>
      <c r="GG822" s="95"/>
      <c r="GH822" s="95"/>
      <c r="GI822" s="95"/>
      <c r="GJ822" s="95"/>
      <c r="GK822" s="95"/>
      <c r="GL822" s="95"/>
      <c r="GM822" s="95"/>
      <c r="GN822" s="95"/>
      <c r="GO822" s="95"/>
      <c r="GP822" s="95"/>
      <c r="GQ822" s="95"/>
      <c r="GR822" s="95"/>
      <c r="GS822" s="95"/>
      <c r="GT822" s="95"/>
      <c r="GU822" s="95"/>
      <c r="GV822" s="95"/>
      <c r="GW822" s="95"/>
      <c r="GX822" s="95"/>
      <c r="GY822" s="95"/>
      <c r="GZ822" s="95"/>
      <c r="HA822" s="95"/>
      <c r="HB822" s="95"/>
      <c r="HC822" s="95"/>
      <c r="HD822" s="95"/>
      <c r="HE822" s="95"/>
      <c r="HF822" s="95"/>
      <c r="HG822" s="95"/>
      <c r="HH822" s="95"/>
      <c r="HI822" s="95"/>
      <c r="HJ822" s="95"/>
      <c r="HK822" s="95"/>
      <c r="HL822" s="95"/>
      <c r="HM822" s="95"/>
      <c r="HN822" s="95"/>
      <c r="HO822" s="95"/>
      <c r="HP822" s="95"/>
      <c r="HQ822" s="95"/>
      <c r="HR822" s="95"/>
      <c r="HS822" s="95"/>
      <c r="HT822" s="95"/>
      <c r="HU822" s="95"/>
      <c r="HV822" s="95"/>
      <c r="HW822" s="95"/>
      <c r="HX822" s="95"/>
      <c r="HY822" s="95"/>
      <c r="HZ822" s="95"/>
    </row>
    <row r="823" spans="1:234" s="95" customFormat="1" ht="10.5" customHeight="1">
      <c r="A823" s="463" t="s">
        <v>60</v>
      </c>
      <c r="B823" s="465">
        <f>B821+1</f>
        <v>39015</v>
      </c>
      <c r="C823" s="293">
        <f>SUM(D823:J824)</f>
        <v>52</v>
      </c>
      <c r="D823" s="284">
        <v>20</v>
      </c>
      <c r="E823" s="80"/>
      <c r="F823" s="80"/>
      <c r="G823" s="80"/>
      <c r="H823" s="80"/>
      <c r="I823" s="80">
        <v>32</v>
      </c>
      <c r="J823" s="81"/>
      <c r="K823" s="28" t="s">
        <v>31</v>
      </c>
      <c r="L823" s="30">
        <v>9</v>
      </c>
      <c r="M823" s="82" t="s">
        <v>100</v>
      </c>
      <c r="N823" s="83">
        <v>12</v>
      </c>
      <c r="O823" s="211" t="s">
        <v>30</v>
      </c>
      <c r="P823" s="221"/>
      <c r="Q823" s="318">
        <f>SUM(R823:R824,T823:T824)+SUM(S823:S824)*1.5+SUM(U823:U824)/3+SUM(V823:V824)*0.6</f>
        <v>4</v>
      </c>
      <c r="R823" s="70"/>
      <c r="S823" s="70"/>
      <c r="T823" s="29">
        <v>4</v>
      </c>
      <c r="U823" s="29"/>
      <c r="V823" s="30"/>
      <c r="W823" s="28"/>
      <c r="X823" s="83"/>
      <c r="Y823" s="140"/>
      <c r="Z823" s="185"/>
      <c r="AA823" s="34"/>
      <c r="AB823" s="32">
        <v>20</v>
      </c>
      <c r="AC823" s="33"/>
      <c r="AD823" s="33"/>
      <c r="AE823" s="33"/>
      <c r="AF823" s="33"/>
      <c r="AG823" s="33"/>
      <c r="AH823" s="33">
        <v>32</v>
      </c>
      <c r="AI823" s="34"/>
      <c r="AJ823" s="30"/>
      <c r="AK823" s="180" t="s">
        <v>99</v>
      </c>
      <c r="AL823" s="185"/>
      <c r="AM823" s="33"/>
      <c r="AN823" s="33"/>
      <c r="AO823" s="34"/>
      <c r="AP823" s="352"/>
      <c r="AQ823" s="491"/>
      <c r="AR823" s="59"/>
      <c r="AS823" s="59"/>
      <c r="AT823" s="59"/>
      <c r="AU823" s="59"/>
      <c r="AV823" s="59"/>
      <c r="AW823" s="59"/>
      <c r="AX823" s="59"/>
      <c r="AY823" s="59"/>
      <c r="AZ823" s="59"/>
      <c r="BA823" s="59"/>
      <c r="BB823" s="59"/>
      <c r="BC823" s="59"/>
      <c r="BD823" s="59"/>
      <c r="BE823" s="59"/>
      <c r="BF823" s="59"/>
      <c r="BG823" s="59"/>
      <c r="BH823" s="59"/>
      <c r="BI823" s="59"/>
      <c r="BJ823" s="59"/>
      <c r="BK823" s="59"/>
      <c r="BL823" s="59"/>
      <c r="BM823" s="59"/>
      <c r="BN823" s="59"/>
      <c r="BO823" s="59"/>
      <c r="BP823" s="59"/>
      <c r="BQ823" s="59"/>
      <c r="BR823" s="59"/>
      <c r="BS823" s="59"/>
      <c r="BT823" s="59"/>
      <c r="BU823" s="59"/>
      <c r="BV823" s="59"/>
      <c r="BW823" s="59"/>
      <c r="BX823" s="59"/>
      <c r="BY823" s="59"/>
      <c r="BZ823" s="59"/>
      <c r="CA823" s="59"/>
      <c r="CB823" s="59"/>
      <c r="CC823" s="59"/>
      <c r="CD823" s="59"/>
      <c r="CE823" s="59"/>
      <c r="CF823" s="59"/>
      <c r="CG823" s="59"/>
      <c r="CH823" s="59"/>
      <c r="CI823" s="59"/>
      <c r="CJ823" s="59"/>
      <c r="CK823" s="59"/>
      <c r="CL823" s="59"/>
      <c r="CM823" s="59"/>
      <c r="CN823" s="59"/>
      <c r="CO823" s="59"/>
      <c r="CP823" s="59"/>
      <c r="CQ823" s="59"/>
      <c r="CR823" s="59"/>
      <c r="CS823" s="59"/>
      <c r="CT823" s="59"/>
      <c r="CU823" s="59"/>
      <c r="CV823" s="59"/>
      <c r="CW823" s="59"/>
      <c r="CX823" s="59"/>
      <c r="CY823" s="59"/>
      <c r="CZ823" s="59"/>
      <c r="DA823" s="59"/>
      <c r="DB823" s="59"/>
      <c r="DC823" s="59"/>
      <c r="DD823" s="59"/>
      <c r="DE823" s="59"/>
      <c r="DF823" s="59"/>
      <c r="DG823" s="59"/>
      <c r="DH823" s="59"/>
      <c r="DI823" s="59"/>
      <c r="DJ823" s="59"/>
      <c r="DK823" s="59"/>
      <c r="DL823" s="59"/>
      <c r="DM823" s="59"/>
      <c r="DN823" s="59"/>
      <c r="DO823" s="59"/>
      <c r="DP823" s="59"/>
      <c r="DQ823" s="59"/>
      <c r="DR823" s="59"/>
      <c r="DS823" s="59"/>
      <c r="DT823" s="59"/>
      <c r="DU823" s="59"/>
      <c r="DV823" s="59"/>
      <c r="DW823" s="59"/>
      <c r="DX823" s="59"/>
      <c r="DY823" s="59"/>
      <c r="DZ823" s="59"/>
      <c r="EA823" s="59"/>
      <c r="EB823" s="59"/>
      <c r="EC823" s="59"/>
      <c r="ED823" s="59"/>
      <c r="EE823" s="59"/>
      <c r="EF823" s="59"/>
      <c r="EG823" s="59"/>
      <c r="EH823" s="59"/>
      <c r="EI823" s="59"/>
      <c r="EJ823" s="59"/>
      <c r="EK823" s="59"/>
      <c r="EL823" s="59"/>
      <c r="EM823" s="59"/>
      <c r="EN823" s="59"/>
      <c r="EO823" s="59"/>
      <c r="EP823" s="59"/>
      <c r="EQ823" s="59"/>
      <c r="ER823" s="59"/>
      <c r="ES823" s="59"/>
      <c r="ET823" s="59"/>
      <c r="EU823" s="59"/>
      <c r="EV823" s="59"/>
      <c r="EW823" s="59"/>
      <c r="EX823" s="59"/>
      <c r="EY823" s="59"/>
      <c r="EZ823" s="59"/>
      <c r="FA823" s="59"/>
      <c r="FB823" s="59"/>
      <c r="FC823" s="59"/>
      <c r="FD823" s="59"/>
      <c r="FE823" s="59"/>
      <c r="FF823" s="59"/>
      <c r="FG823" s="59"/>
      <c r="FH823" s="59"/>
      <c r="FI823" s="59"/>
      <c r="FJ823" s="59"/>
      <c r="FK823" s="59"/>
      <c r="FL823" s="59"/>
      <c r="FM823" s="59"/>
      <c r="FN823" s="59"/>
      <c r="FO823" s="59"/>
      <c r="FP823" s="59"/>
      <c r="FQ823" s="59"/>
      <c r="FR823" s="59"/>
      <c r="FS823" s="59"/>
      <c r="FT823" s="59"/>
      <c r="FU823" s="59"/>
      <c r="FV823" s="59"/>
      <c r="FW823" s="59"/>
      <c r="FX823" s="59"/>
      <c r="FY823" s="59"/>
      <c r="FZ823" s="59"/>
      <c r="GA823" s="59"/>
      <c r="GB823" s="59"/>
      <c r="GC823" s="59"/>
      <c r="GD823" s="59"/>
      <c r="GE823" s="59"/>
      <c r="GF823" s="59"/>
      <c r="GG823" s="59"/>
      <c r="GH823" s="59"/>
      <c r="GI823" s="59"/>
      <c r="GJ823" s="59"/>
      <c r="GK823" s="59"/>
      <c r="GL823" s="59"/>
      <c r="GM823" s="59"/>
      <c r="GN823" s="59"/>
      <c r="GO823" s="59"/>
      <c r="GP823" s="59"/>
      <c r="GQ823" s="59"/>
      <c r="GR823" s="59"/>
      <c r="GS823" s="59"/>
      <c r="GT823" s="59"/>
      <c r="GU823" s="59"/>
      <c r="GV823" s="59"/>
      <c r="GW823" s="59"/>
      <c r="GX823" s="59"/>
      <c r="GY823" s="59"/>
      <c r="GZ823" s="59"/>
      <c r="HA823" s="59"/>
      <c r="HB823" s="59"/>
      <c r="HC823" s="59"/>
      <c r="HD823" s="59"/>
      <c r="HE823" s="59"/>
      <c r="HF823" s="59"/>
      <c r="HG823" s="59"/>
      <c r="HH823" s="59"/>
      <c r="HI823" s="59"/>
      <c r="HJ823" s="59"/>
      <c r="HK823" s="59"/>
      <c r="HL823" s="59"/>
      <c r="HM823" s="59"/>
      <c r="HN823" s="59"/>
      <c r="HO823" s="59"/>
      <c r="HP823" s="59"/>
      <c r="HQ823" s="59"/>
      <c r="HR823" s="59"/>
      <c r="HS823" s="59"/>
      <c r="HT823" s="59"/>
      <c r="HU823" s="59"/>
      <c r="HV823" s="59"/>
      <c r="HW823" s="59"/>
      <c r="HX823" s="59"/>
      <c r="HY823" s="59"/>
      <c r="HZ823" s="59"/>
    </row>
    <row r="824" spans="1:234" ht="10.5" customHeight="1">
      <c r="A824" s="467"/>
      <c r="B824" s="468"/>
      <c r="C824" s="294"/>
      <c r="D824" s="283"/>
      <c r="E824" s="87"/>
      <c r="F824" s="87"/>
      <c r="G824" s="87"/>
      <c r="H824" s="87"/>
      <c r="I824" s="87"/>
      <c r="J824" s="88"/>
      <c r="K824" s="89"/>
      <c r="L824" s="90"/>
      <c r="M824" s="91"/>
      <c r="N824" s="92"/>
      <c r="O824" s="212"/>
      <c r="P824" s="222"/>
      <c r="Q824" s="319"/>
      <c r="R824" s="93"/>
      <c r="S824" s="93"/>
      <c r="T824" s="94"/>
      <c r="U824" s="94"/>
      <c r="V824" s="90"/>
      <c r="W824" s="89"/>
      <c r="X824" s="92"/>
      <c r="Y824" s="182"/>
      <c r="Z824" s="184"/>
      <c r="AA824" s="306"/>
      <c r="AB824" s="442"/>
      <c r="AC824" s="349"/>
      <c r="AD824" s="349"/>
      <c r="AE824" s="349"/>
      <c r="AF824" s="349"/>
      <c r="AG824" s="349"/>
      <c r="AH824" s="349"/>
      <c r="AI824" s="306"/>
      <c r="AJ824" s="90">
        <v>8</v>
      </c>
      <c r="AK824" s="182"/>
      <c r="AL824" s="184"/>
      <c r="AM824" s="349"/>
      <c r="AN824" s="349"/>
      <c r="AO824" s="306"/>
      <c r="AP824" s="350"/>
      <c r="AQ824" s="490"/>
      <c r="AR824" s="95"/>
      <c r="AS824" s="95"/>
      <c r="AT824" s="95"/>
      <c r="AU824" s="95"/>
      <c r="AV824" s="95"/>
      <c r="AW824" s="95"/>
      <c r="AX824" s="95"/>
      <c r="AY824" s="95"/>
      <c r="AZ824" s="95"/>
      <c r="BA824" s="95"/>
      <c r="BB824" s="95"/>
      <c r="BC824" s="95"/>
      <c r="BD824" s="95"/>
      <c r="BE824" s="95"/>
      <c r="BF824" s="95"/>
      <c r="BG824" s="95"/>
      <c r="BH824" s="95"/>
      <c r="BI824" s="95"/>
      <c r="BJ824" s="95"/>
      <c r="BK824" s="95"/>
      <c r="BL824" s="95"/>
      <c r="BM824" s="95"/>
      <c r="BN824" s="95"/>
      <c r="BO824" s="95"/>
      <c r="BP824" s="95"/>
      <c r="BQ824" s="95"/>
      <c r="BR824" s="95"/>
      <c r="BS824" s="95"/>
      <c r="BT824" s="95"/>
      <c r="BU824" s="95"/>
      <c r="BV824" s="95"/>
      <c r="BW824" s="95"/>
      <c r="BX824" s="95"/>
      <c r="BY824" s="95"/>
      <c r="BZ824" s="95"/>
      <c r="CA824" s="95"/>
      <c r="CB824" s="95"/>
      <c r="CC824" s="95"/>
      <c r="CD824" s="95"/>
      <c r="CE824" s="95"/>
      <c r="CF824" s="95"/>
      <c r="CG824" s="95"/>
      <c r="CH824" s="95"/>
      <c r="CI824" s="95"/>
      <c r="CJ824" s="95"/>
      <c r="CK824" s="95"/>
      <c r="CL824" s="95"/>
      <c r="CM824" s="95"/>
      <c r="CN824" s="95"/>
      <c r="CO824" s="95"/>
      <c r="CP824" s="95"/>
      <c r="CQ824" s="95"/>
      <c r="CR824" s="95"/>
      <c r="CS824" s="95"/>
      <c r="CT824" s="95"/>
      <c r="CU824" s="95"/>
      <c r="CV824" s="95"/>
      <c r="CW824" s="95"/>
      <c r="CX824" s="95"/>
      <c r="CY824" s="95"/>
      <c r="CZ824" s="95"/>
      <c r="DA824" s="95"/>
      <c r="DB824" s="95"/>
      <c r="DC824" s="95"/>
      <c r="DD824" s="95"/>
      <c r="DE824" s="95"/>
      <c r="DF824" s="95"/>
      <c r="DG824" s="95"/>
      <c r="DH824" s="95"/>
      <c r="DI824" s="95"/>
      <c r="DJ824" s="95"/>
      <c r="DK824" s="95"/>
      <c r="DL824" s="95"/>
      <c r="DM824" s="95"/>
      <c r="DN824" s="95"/>
      <c r="DO824" s="95"/>
      <c r="DP824" s="95"/>
      <c r="DQ824" s="95"/>
      <c r="DR824" s="95"/>
      <c r="DS824" s="95"/>
      <c r="DT824" s="95"/>
      <c r="DU824" s="95"/>
      <c r="DV824" s="95"/>
      <c r="DW824" s="95"/>
      <c r="DX824" s="95"/>
      <c r="DY824" s="95"/>
      <c r="DZ824" s="95"/>
      <c r="EA824" s="95"/>
      <c r="EB824" s="95"/>
      <c r="EC824" s="95"/>
      <c r="ED824" s="95"/>
      <c r="EE824" s="95"/>
      <c r="EF824" s="95"/>
      <c r="EG824" s="95"/>
      <c r="EH824" s="95"/>
      <c r="EI824" s="95"/>
      <c r="EJ824" s="95"/>
      <c r="EK824" s="95"/>
      <c r="EL824" s="95"/>
      <c r="EM824" s="95"/>
      <c r="EN824" s="95"/>
      <c r="EO824" s="95"/>
      <c r="EP824" s="95"/>
      <c r="EQ824" s="95"/>
      <c r="ER824" s="95"/>
      <c r="ES824" s="95"/>
      <c r="ET824" s="95"/>
      <c r="EU824" s="95"/>
      <c r="EV824" s="95"/>
      <c r="EW824" s="95"/>
      <c r="EX824" s="95"/>
      <c r="EY824" s="95"/>
      <c r="EZ824" s="95"/>
      <c r="FA824" s="95"/>
      <c r="FB824" s="95"/>
      <c r="FC824" s="95"/>
      <c r="FD824" s="95"/>
      <c r="FE824" s="95"/>
      <c r="FF824" s="95"/>
      <c r="FG824" s="95"/>
      <c r="FH824" s="95"/>
      <c r="FI824" s="95"/>
      <c r="FJ824" s="95"/>
      <c r="FK824" s="95"/>
      <c r="FL824" s="95"/>
      <c r="FM824" s="95"/>
      <c r="FN824" s="95"/>
      <c r="FO824" s="95"/>
      <c r="FP824" s="95"/>
      <c r="FQ824" s="95"/>
      <c r="FR824" s="95"/>
      <c r="FS824" s="95"/>
      <c r="FT824" s="95"/>
      <c r="FU824" s="95"/>
      <c r="FV824" s="95"/>
      <c r="FW824" s="95"/>
      <c r="FX824" s="95"/>
      <c r="FY824" s="95"/>
      <c r="FZ824" s="95"/>
      <c r="GA824" s="95"/>
      <c r="GB824" s="95"/>
      <c r="GC824" s="95"/>
      <c r="GD824" s="95"/>
      <c r="GE824" s="95"/>
      <c r="GF824" s="95"/>
      <c r="GG824" s="95"/>
      <c r="GH824" s="95"/>
      <c r="GI824" s="95"/>
      <c r="GJ824" s="95"/>
      <c r="GK824" s="95"/>
      <c r="GL824" s="95"/>
      <c r="GM824" s="95"/>
      <c r="GN824" s="95"/>
      <c r="GO824" s="95"/>
      <c r="GP824" s="95"/>
      <c r="GQ824" s="95"/>
      <c r="GR824" s="95"/>
      <c r="GS824" s="95"/>
      <c r="GT824" s="95"/>
      <c r="GU824" s="95"/>
      <c r="GV824" s="95"/>
      <c r="GW824" s="95"/>
      <c r="GX824" s="95"/>
      <c r="GY824" s="95"/>
      <c r="GZ824" s="95"/>
      <c r="HA824" s="95"/>
      <c r="HB824" s="95"/>
      <c r="HC824" s="95"/>
      <c r="HD824" s="95"/>
      <c r="HE824" s="95"/>
      <c r="HF824" s="95"/>
      <c r="HG824" s="95"/>
      <c r="HH824" s="95"/>
      <c r="HI824" s="95"/>
      <c r="HJ824" s="95"/>
      <c r="HK824" s="95"/>
      <c r="HL824" s="95"/>
      <c r="HM824" s="95"/>
      <c r="HN824" s="95"/>
      <c r="HO824" s="95"/>
      <c r="HP824" s="95"/>
      <c r="HQ824" s="95"/>
      <c r="HR824" s="95"/>
      <c r="HS824" s="95"/>
      <c r="HT824" s="95"/>
      <c r="HU824" s="95"/>
      <c r="HV824" s="95"/>
      <c r="HW824" s="95"/>
      <c r="HX824" s="95"/>
      <c r="HY824" s="95"/>
      <c r="HZ824" s="95"/>
    </row>
    <row r="825" spans="1:234" s="95" customFormat="1" ht="10.5" customHeight="1">
      <c r="A825" s="463" t="s">
        <v>61</v>
      </c>
      <c r="B825" s="465">
        <f>B823+1</f>
        <v>39016</v>
      </c>
      <c r="C825" s="293">
        <f>SUM(D825:J826)</f>
        <v>60</v>
      </c>
      <c r="D825" s="285">
        <v>41</v>
      </c>
      <c r="E825" s="96">
        <v>6</v>
      </c>
      <c r="F825" s="80">
        <v>4</v>
      </c>
      <c r="G825" s="80"/>
      <c r="H825" s="80">
        <v>2</v>
      </c>
      <c r="I825" s="96">
        <v>7</v>
      </c>
      <c r="J825" s="81"/>
      <c r="K825" s="28" t="s">
        <v>31</v>
      </c>
      <c r="L825" s="99">
        <v>9</v>
      </c>
      <c r="M825" s="82" t="s">
        <v>100</v>
      </c>
      <c r="N825" s="83">
        <v>12</v>
      </c>
      <c r="O825" s="213" t="s">
        <v>539</v>
      </c>
      <c r="P825" s="221"/>
      <c r="Q825" s="318">
        <f>SUM(R825:R826,T825:T826)+SUM(S825:S826)*1.5+SUM(U825:U826)/3+SUM(V825:V826)*0.6</f>
        <v>12</v>
      </c>
      <c r="R825" s="70"/>
      <c r="S825" s="70"/>
      <c r="T825" s="29">
        <v>12</v>
      </c>
      <c r="U825" s="29"/>
      <c r="V825" s="30"/>
      <c r="W825" s="28"/>
      <c r="X825" s="83"/>
      <c r="Y825" s="140"/>
      <c r="Z825" s="185"/>
      <c r="AA825" s="34"/>
      <c r="AB825" s="32">
        <v>60</v>
      </c>
      <c r="AC825" s="33"/>
      <c r="AD825" s="33"/>
      <c r="AE825" s="33"/>
      <c r="AF825" s="33"/>
      <c r="AG825" s="33"/>
      <c r="AH825" s="33"/>
      <c r="AI825" s="34"/>
      <c r="AJ825" s="30"/>
      <c r="AK825" s="180" t="s">
        <v>99</v>
      </c>
      <c r="AL825" s="185"/>
      <c r="AM825" s="33"/>
      <c r="AN825" s="33"/>
      <c r="AO825" s="34"/>
      <c r="AP825" s="352"/>
      <c r="AQ825" s="491" t="s">
        <v>538</v>
      </c>
      <c r="AR825" s="59"/>
      <c r="AS825" s="59"/>
      <c r="AT825" s="59"/>
      <c r="AU825" s="59"/>
      <c r="AV825" s="59"/>
      <c r="AW825" s="59"/>
      <c r="AX825" s="59"/>
      <c r="AY825" s="59"/>
      <c r="AZ825" s="59"/>
      <c r="BA825" s="59"/>
      <c r="BB825" s="59"/>
      <c r="BC825" s="59"/>
      <c r="BD825" s="59"/>
      <c r="BE825" s="59"/>
      <c r="BF825" s="59"/>
      <c r="BG825" s="59"/>
      <c r="BH825" s="59"/>
      <c r="BI825" s="59"/>
      <c r="BJ825" s="59"/>
      <c r="BK825" s="59"/>
      <c r="BL825" s="59"/>
      <c r="BM825" s="59"/>
      <c r="BN825" s="59"/>
      <c r="BO825" s="59"/>
      <c r="BP825" s="59"/>
      <c r="BQ825" s="59"/>
      <c r="BR825" s="59"/>
      <c r="BS825" s="59"/>
      <c r="BT825" s="59"/>
      <c r="BU825" s="59"/>
      <c r="BV825" s="59"/>
      <c r="BW825" s="59"/>
      <c r="BX825" s="59"/>
      <c r="BY825" s="59"/>
      <c r="BZ825" s="59"/>
      <c r="CA825" s="59"/>
      <c r="CB825" s="59"/>
      <c r="CC825" s="59"/>
      <c r="CD825" s="59"/>
      <c r="CE825" s="59"/>
      <c r="CF825" s="59"/>
      <c r="CG825" s="59"/>
      <c r="CH825" s="59"/>
      <c r="CI825" s="59"/>
      <c r="CJ825" s="59"/>
      <c r="CK825" s="59"/>
      <c r="CL825" s="59"/>
      <c r="CM825" s="59"/>
      <c r="CN825" s="59"/>
      <c r="CO825" s="59"/>
      <c r="CP825" s="59"/>
      <c r="CQ825" s="59"/>
      <c r="CR825" s="59"/>
      <c r="CS825" s="59"/>
      <c r="CT825" s="59"/>
      <c r="CU825" s="59"/>
      <c r="CV825" s="59"/>
      <c r="CW825" s="59"/>
      <c r="CX825" s="59"/>
      <c r="CY825" s="59"/>
      <c r="CZ825" s="59"/>
      <c r="DA825" s="59"/>
      <c r="DB825" s="59"/>
      <c r="DC825" s="59"/>
      <c r="DD825" s="59"/>
      <c r="DE825" s="59"/>
      <c r="DF825" s="59"/>
      <c r="DG825" s="59"/>
      <c r="DH825" s="59"/>
      <c r="DI825" s="59"/>
      <c r="DJ825" s="59"/>
      <c r="DK825" s="59"/>
      <c r="DL825" s="59"/>
      <c r="DM825" s="59"/>
      <c r="DN825" s="59"/>
      <c r="DO825" s="59"/>
      <c r="DP825" s="59"/>
      <c r="DQ825" s="59"/>
      <c r="DR825" s="59"/>
      <c r="DS825" s="59"/>
      <c r="DT825" s="59"/>
      <c r="DU825" s="59"/>
      <c r="DV825" s="59"/>
      <c r="DW825" s="59"/>
      <c r="DX825" s="59"/>
      <c r="DY825" s="59"/>
      <c r="DZ825" s="59"/>
      <c r="EA825" s="59"/>
      <c r="EB825" s="59"/>
      <c r="EC825" s="59"/>
      <c r="ED825" s="59"/>
      <c r="EE825" s="59"/>
      <c r="EF825" s="59"/>
      <c r="EG825" s="59"/>
      <c r="EH825" s="59"/>
      <c r="EI825" s="59"/>
      <c r="EJ825" s="59"/>
      <c r="EK825" s="59"/>
      <c r="EL825" s="59"/>
      <c r="EM825" s="59"/>
      <c r="EN825" s="59"/>
      <c r="EO825" s="59"/>
      <c r="EP825" s="59"/>
      <c r="EQ825" s="59"/>
      <c r="ER825" s="59"/>
      <c r="ES825" s="59"/>
      <c r="ET825" s="59"/>
      <c r="EU825" s="59"/>
      <c r="EV825" s="59"/>
      <c r="EW825" s="59"/>
      <c r="EX825" s="59"/>
      <c r="EY825" s="59"/>
      <c r="EZ825" s="59"/>
      <c r="FA825" s="59"/>
      <c r="FB825" s="59"/>
      <c r="FC825" s="59"/>
      <c r="FD825" s="59"/>
      <c r="FE825" s="59"/>
      <c r="FF825" s="59"/>
      <c r="FG825" s="59"/>
      <c r="FH825" s="59"/>
      <c r="FI825" s="59"/>
      <c r="FJ825" s="59"/>
      <c r="FK825" s="59"/>
      <c r="FL825" s="59"/>
      <c r="FM825" s="59"/>
      <c r="FN825" s="59"/>
      <c r="FO825" s="59"/>
      <c r="FP825" s="59"/>
      <c r="FQ825" s="59"/>
      <c r="FR825" s="59"/>
      <c r="FS825" s="59"/>
      <c r="FT825" s="59"/>
      <c r="FU825" s="59"/>
      <c r="FV825" s="59"/>
      <c r="FW825" s="59"/>
      <c r="FX825" s="59"/>
      <c r="FY825" s="59"/>
      <c r="FZ825" s="59"/>
      <c r="GA825" s="59"/>
      <c r="GB825" s="59"/>
      <c r="GC825" s="59"/>
      <c r="GD825" s="59"/>
      <c r="GE825" s="59"/>
      <c r="GF825" s="59"/>
      <c r="GG825" s="59"/>
      <c r="GH825" s="59"/>
      <c r="GI825" s="59"/>
      <c r="GJ825" s="59"/>
      <c r="GK825" s="59"/>
      <c r="GL825" s="59"/>
      <c r="GM825" s="59"/>
      <c r="GN825" s="59"/>
      <c r="GO825" s="59"/>
      <c r="GP825" s="59"/>
      <c r="GQ825" s="59"/>
      <c r="GR825" s="59"/>
      <c r="GS825" s="59"/>
      <c r="GT825" s="59"/>
      <c r="GU825" s="59"/>
      <c r="GV825" s="59"/>
      <c r="GW825" s="59"/>
      <c r="GX825" s="59"/>
      <c r="GY825" s="59"/>
      <c r="GZ825" s="59"/>
      <c r="HA825" s="59"/>
      <c r="HB825" s="59"/>
      <c r="HC825" s="59"/>
      <c r="HD825" s="59"/>
      <c r="HE825" s="59"/>
      <c r="HF825" s="59"/>
      <c r="HG825" s="59"/>
      <c r="HH825" s="59"/>
      <c r="HI825" s="59"/>
      <c r="HJ825" s="59"/>
      <c r="HK825" s="59"/>
      <c r="HL825" s="59"/>
      <c r="HM825" s="59"/>
      <c r="HN825" s="59"/>
      <c r="HO825" s="59"/>
      <c r="HP825" s="59"/>
      <c r="HQ825" s="59"/>
      <c r="HR825" s="59"/>
      <c r="HS825" s="59"/>
      <c r="HT825" s="59"/>
      <c r="HU825" s="59"/>
      <c r="HV825" s="59"/>
      <c r="HW825" s="59"/>
      <c r="HX825" s="59"/>
      <c r="HY825" s="59"/>
      <c r="HZ825" s="59"/>
    </row>
    <row r="826" spans="1:234" ht="10.5" customHeight="1">
      <c r="A826" s="467"/>
      <c r="B826" s="468"/>
      <c r="C826" s="294"/>
      <c r="D826" s="286"/>
      <c r="E826" s="97"/>
      <c r="F826" s="87"/>
      <c r="G826" s="87"/>
      <c r="H826" s="87"/>
      <c r="I826" s="97"/>
      <c r="J826" s="88"/>
      <c r="K826" s="89"/>
      <c r="L826" s="101"/>
      <c r="M826" s="91"/>
      <c r="N826" s="92"/>
      <c r="O826" s="212"/>
      <c r="P826" s="222"/>
      <c r="Q826" s="319"/>
      <c r="R826" s="93"/>
      <c r="S826" s="93"/>
      <c r="T826" s="94"/>
      <c r="U826" s="94"/>
      <c r="V826" s="90"/>
      <c r="W826" s="89"/>
      <c r="X826" s="92"/>
      <c r="Y826" s="182"/>
      <c r="Z826" s="184"/>
      <c r="AA826" s="306"/>
      <c r="AB826" s="442"/>
      <c r="AC826" s="349"/>
      <c r="AD826" s="349"/>
      <c r="AE826" s="349"/>
      <c r="AF826" s="349"/>
      <c r="AG826" s="349"/>
      <c r="AH826" s="349"/>
      <c r="AI826" s="306"/>
      <c r="AJ826" s="90">
        <v>8</v>
      </c>
      <c r="AK826" s="182"/>
      <c r="AL826" s="184"/>
      <c r="AM826" s="349"/>
      <c r="AN826" s="349"/>
      <c r="AO826" s="306"/>
      <c r="AP826" s="350"/>
      <c r="AQ826" s="490"/>
      <c r="AR826" s="95"/>
      <c r="AS826" s="95"/>
      <c r="AT826" s="95"/>
      <c r="AU826" s="95"/>
      <c r="AV826" s="95"/>
      <c r="AW826" s="95"/>
      <c r="AX826" s="95"/>
      <c r="AY826" s="95"/>
      <c r="AZ826" s="95"/>
      <c r="BA826" s="95"/>
      <c r="BB826" s="95"/>
      <c r="BC826" s="95"/>
      <c r="BD826" s="95"/>
      <c r="BE826" s="95"/>
      <c r="BF826" s="95"/>
      <c r="BG826" s="95"/>
      <c r="BH826" s="95"/>
      <c r="BI826" s="95"/>
      <c r="BJ826" s="95"/>
      <c r="BK826" s="95"/>
      <c r="BL826" s="95"/>
      <c r="BM826" s="95"/>
      <c r="BN826" s="95"/>
      <c r="BO826" s="95"/>
      <c r="BP826" s="95"/>
      <c r="BQ826" s="95"/>
      <c r="BR826" s="95"/>
      <c r="BS826" s="95"/>
      <c r="BT826" s="95"/>
      <c r="BU826" s="95"/>
      <c r="BV826" s="95"/>
      <c r="BW826" s="95"/>
      <c r="BX826" s="95"/>
      <c r="BY826" s="95"/>
      <c r="BZ826" s="95"/>
      <c r="CA826" s="95"/>
      <c r="CB826" s="95"/>
      <c r="CC826" s="95"/>
      <c r="CD826" s="95"/>
      <c r="CE826" s="95"/>
      <c r="CF826" s="95"/>
      <c r="CG826" s="95"/>
      <c r="CH826" s="95"/>
      <c r="CI826" s="95"/>
      <c r="CJ826" s="95"/>
      <c r="CK826" s="95"/>
      <c r="CL826" s="95"/>
      <c r="CM826" s="95"/>
      <c r="CN826" s="95"/>
      <c r="CO826" s="95"/>
      <c r="CP826" s="95"/>
      <c r="CQ826" s="95"/>
      <c r="CR826" s="95"/>
      <c r="CS826" s="95"/>
      <c r="CT826" s="95"/>
      <c r="CU826" s="95"/>
      <c r="CV826" s="95"/>
      <c r="CW826" s="95"/>
      <c r="CX826" s="95"/>
      <c r="CY826" s="95"/>
      <c r="CZ826" s="95"/>
      <c r="DA826" s="95"/>
      <c r="DB826" s="95"/>
      <c r="DC826" s="95"/>
      <c r="DD826" s="95"/>
      <c r="DE826" s="95"/>
      <c r="DF826" s="95"/>
      <c r="DG826" s="95"/>
      <c r="DH826" s="95"/>
      <c r="DI826" s="95"/>
      <c r="DJ826" s="95"/>
      <c r="DK826" s="95"/>
      <c r="DL826" s="95"/>
      <c r="DM826" s="95"/>
      <c r="DN826" s="95"/>
      <c r="DO826" s="95"/>
      <c r="DP826" s="95"/>
      <c r="DQ826" s="95"/>
      <c r="DR826" s="95"/>
      <c r="DS826" s="95"/>
      <c r="DT826" s="95"/>
      <c r="DU826" s="95"/>
      <c r="DV826" s="95"/>
      <c r="DW826" s="95"/>
      <c r="DX826" s="95"/>
      <c r="DY826" s="95"/>
      <c r="DZ826" s="95"/>
      <c r="EA826" s="95"/>
      <c r="EB826" s="95"/>
      <c r="EC826" s="95"/>
      <c r="ED826" s="95"/>
      <c r="EE826" s="95"/>
      <c r="EF826" s="95"/>
      <c r="EG826" s="95"/>
      <c r="EH826" s="95"/>
      <c r="EI826" s="95"/>
      <c r="EJ826" s="95"/>
      <c r="EK826" s="95"/>
      <c r="EL826" s="95"/>
      <c r="EM826" s="95"/>
      <c r="EN826" s="95"/>
      <c r="EO826" s="95"/>
      <c r="EP826" s="95"/>
      <c r="EQ826" s="95"/>
      <c r="ER826" s="95"/>
      <c r="ES826" s="95"/>
      <c r="ET826" s="95"/>
      <c r="EU826" s="95"/>
      <c r="EV826" s="95"/>
      <c r="EW826" s="95"/>
      <c r="EX826" s="95"/>
      <c r="EY826" s="95"/>
      <c r="EZ826" s="95"/>
      <c r="FA826" s="95"/>
      <c r="FB826" s="95"/>
      <c r="FC826" s="95"/>
      <c r="FD826" s="95"/>
      <c r="FE826" s="95"/>
      <c r="FF826" s="95"/>
      <c r="FG826" s="95"/>
      <c r="FH826" s="95"/>
      <c r="FI826" s="95"/>
      <c r="FJ826" s="95"/>
      <c r="FK826" s="95"/>
      <c r="FL826" s="95"/>
      <c r="FM826" s="95"/>
      <c r="FN826" s="95"/>
      <c r="FO826" s="95"/>
      <c r="FP826" s="95"/>
      <c r="FQ826" s="95"/>
      <c r="FR826" s="95"/>
      <c r="FS826" s="95"/>
      <c r="FT826" s="95"/>
      <c r="FU826" s="95"/>
      <c r="FV826" s="95"/>
      <c r="FW826" s="95"/>
      <c r="FX826" s="95"/>
      <c r="FY826" s="95"/>
      <c r="FZ826" s="95"/>
      <c r="GA826" s="95"/>
      <c r="GB826" s="95"/>
      <c r="GC826" s="95"/>
      <c r="GD826" s="95"/>
      <c r="GE826" s="95"/>
      <c r="GF826" s="95"/>
      <c r="GG826" s="95"/>
      <c r="GH826" s="95"/>
      <c r="GI826" s="95"/>
      <c r="GJ826" s="95"/>
      <c r="GK826" s="95"/>
      <c r="GL826" s="95"/>
      <c r="GM826" s="95"/>
      <c r="GN826" s="95"/>
      <c r="GO826" s="95"/>
      <c r="GP826" s="95"/>
      <c r="GQ826" s="95"/>
      <c r="GR826" s="95"/>
      <c r="GS826" s="95"/>
      <c r="GT826" s="95"/>
      <c r="GU826" s="95"/>
      <c r="GV826" s="95"/>
      <c r="GW826" s="95"/>
      <c r="GX826" s="95"/>
      <c r="GY826" s="95"/>
      <c r="GZ826" s="95"/>
      <c r="HA826" s="95"/>
      <c r="HB826" s="95"/>
      <c r="HC826" s="95"/>
      <c r="HD826" s="95"/>
      <c r="HE826" s="95"/>
      <c r="HF826" s="95"/>
      <c r="HG826" s="95"/>
      <c r="HH826" s="95"/>
      <c r="HI826" s="95"/>
      <c r="HJ826" s="95"/>
      <c r="HK826" s="95"/>
      <c r="HL826" s="95"/>
      <c r="HM826" s="95"/>
      <c r="HN826" s="95"/>
      <c r="HO826" s="95"/>
      <c r="HP826" s="95"/>
      <c r="HQ826" s="95"/>
      <c r="HR826" s="95"/>
      <c r="HS826" s="95"/>
      <c r="HT826" s="95"/>
      <c r="HU826" s="95"/>
      <c r="HV826" s="95"/>
      <c r="HW826" s="95"/>
      <c r="HX826" s="95"/>
      <c r="HY826" s="95"/>
      <c r="HZ826" s="95"/>
    </row>
    <row r="827" spans="1:234" s="95" customFormat="1" ht="10.5" customHeight="1">
      <c r="A827" s="463" t="s">
        <v>62</v>
      </c>
      <c r="B827" s="465">
        <f>B825+1</f>
        <v>39017</v>
      </c>
      <c r="C827" s="293">
        <f>SUM(D827:J828)</f>
        <v>33</v>
      </c>
      <c r="D827" s="285"/>
      <c r="E827" s="96"/>
      <c r="F827" s="80"/>
      <c r="G827" s="80"/>
      <c r="H827" s="80"/>
      <c r="I827" s="80"/>
      <c r="J827" s="98"/>
      <c r="K827" s="28"/>
      <c r="L827" s="30"/>
      <c r="M827" s="82"/>
      <c r="N827" s="83"/>
      <c r="O827" s="211"/>
      <c r="P827" s="221"/>
      <c r="Q827" s="318">
        <f>SUM(R827:R828,T827:T828)+SUM(S827:S828)*1.5+SUM(U827:U828)/3+SUM(V827:V828)*0.6</f>
        <v>6</v>
      </c>
      <c r="R827" s="70"/>
      <c r="S827" s="70"/>
      <c r="T827" s="29"/>
      <c r="U827" s="29"/>
      <c r="V827" s="30"/>
      <c r="W827" s="28"/>
      <c r="X827" s="83"/>
      <c r="Y827" s="180"/>
      <c r="Z827" s="307"/>
      <c r="AA827" s="54"/>
      <c r="AB827" s="38"/>
      <c r="AC827" s="37"/>
      <c r="AD827" s="37"/>
      <c r="AE827" s="37"/>
      <c r="AF827" s="37"/>
      <c r="AG827" s="37"/>
      <c r="AH827" s="37"/>
      <c r="AI827" s="54"/>
      <c r="AJ827" s="30"/>
      <c r="AK827" s="180" t="s">
        <v>99</v>
      </c>
      <c r="AL827" s="185"/>
      <c r="AM827" s="33"/>
      <c r="AN827" s="33"/>
      <c r="AO827" s="34"/>
      <c r="AP827" s="352"/>
      <c r="AQ827" s="491" t="s">
        <v>222</v>
      </c>
      <c r="AR827" s="59"/>
      <c r="AS827" s="59"/>
      <c r="AT827" s="59"/>
      <c r="AU827" s="59"/>
      <c r="AV827" s="59"/>
      <c r="AW827" s="59"/>
      <c r="AX827" s="59"/>
      <c r="AY827" s="59"/>
      <c r="AZ827" s="59"/>
      <c r="BA827" s="59"/>
      <c r="BB827" s="59"/>
      <c r="BC827" s="59"/>
      <c r="BD827" s="59"/>
      <c r="BE827" s="59"/>
      <c r="BF827" s="59"/>
      <c r="BG827" s="59"/>
      <c r="BH827" s="59"/>
      <c r="BI827" s="59"/>
      <c r="BJ827" s="59"/>
      <c r="BK827" s="59"/>
      <c r="BL827" s="59"/>
      <c r="BM827" s="59"/>
      <c r="BN827" s="59"/>
      <c r="BO827" s="59"/>
      <c r="BP827" s="59"/>
      <c r="BQ827" s="59"/>
      <c r="BR827" s="59"/>
      <c r="BS827" s="59"/>
      <c r="BT827" s="59"/>
      <c r="BU827" s="59"/>
      <c r="BV827" s="59"/>
      <c r="BW827" s="59"/>
      <c r="BX827" s="59"/>
      <c r="BY827" s="59"/>
      <c r="BZ827" s="59"/>
      <c r="CA827" s="59"/>
      <c r="CB827" s="59"/>
      <c r="CC827" s="59"/>
      <c r="CD827" s="59"/>
      <c r="CE827" s="59"/>
      <c r="CF827" s="59"/>
      <c r="CG827" s="59"/>
      <c r="CH827" s="59"/>
      <c r="CI827" s="59"/>
      <c r="CJ827" s="59"/>
      <c r="CK827" s="59"/>
      <c r="CL827" s="59"/>
      <c r="CM827" s="59"/>
      <c r="CN827" s="59"/>
      <c r="CO827" s="59"/>
      <c r="CP827" s="59"/>
      <c r="CQ827" s="59"/>
      <c r="CR827" s="59"/>
      <c r="CS827" s="59"/>
      <c r="CT827" s="59"/>
      <c r="CU827" s="59"/>
      <c r="CV827" s="59"/>
      <c r="CW827" s="59"/>
      <c r="CX827" s="59"/>
      <c r="CY827" s="59"/>
      <c r="CZ827" s="59"/>
      <c r="DA827" s="59"/>
      <c r="DB827" s="59"/>
      <c r="DC827" s="59"/>
      <c r="DD827" s="59"/>
      <c r="DE827" s="59"/>
      <c r="DF827" s="59"/>
      <c r="DG827" s="59"/>
      <c r="DH827" s="59"/>
      <c r="DI827" s="59"/>
      <c r="DJ827" s="59"/>
      <c r="DK827" s="59"/>
      <c r="DL827" s="59"/>
      <c r="DM827" s="59"/>
      <c r="DN827" s="59"/>
      <c r="DO827" s="59"/>
      <c r="DP827" s="59"/>
      <c r="DQ827" s="59"/>
      <c r="DR827" s="59"/>
      <c r="DS827" s="59"/>
      <c r="DT827" s="59"/>
      <c r="DU827" s="59"/>
      <c r="DV827" s="59"/>
      <c r="DW827" s="59"/>
      <c r="DX827" s="59"/>
      <c r="DY827" s="59"/>
      <c r="DZ827" s="59"/>
      <c r="EA827" s="59"/>
      <c r="EB827" s="59"/>
      <c r="EC827" s="59"/>
      <c r="ED827" s="59"/>
      <c r="EE827" s="59"/>
      <c r="EF827" s="59"/>
      <c r="EG827" s="59"/>
      <c r="EH827" s="59"/>
      <c r="EI827" s="59"/>
      <c r="EJ827" s="59"/>
      <c r="EK827" s="59"/>
      <c r="EL827" s="59"/>
      <c r="EM827" s="59"/>
      <c r="EN827" s="59"/>
      <c r="EO827" s="59"/>
      <c r="EP827" s="59"/>
      <c r="EQ827" s="59"/>
      <c r="ER827" s="59"/>
      <c r="ES827" s="59"/>
      <c r="ET827" s="59"/>
      <c r="EU827" s="59"/>
      <c r="EV827" s="59"/>
      <c r="EW827" s="59"/>
      <c r="EX827" s="59"/>
      <c r="EY827" s="59"/>
      <c r="EZ827" s="59"/>
      <c r="FA827" s="59"/>
      <c r="FB827" s="59"/>
      <c r="FC827" s="59"/>
      <c r="FD827" s="59"/>
      <c r="FE827" s="59"/>
      <c r="FF827" s="59"/>
      <c r="FG827" s="59"/>
      <c r="FH827" s="59"/>
      <c r="FI827" s="59"/>
      <c r="FJ827" s="59"/>
      <c r="FK827" s="59"/>
      <c r="FL827" s="59"/>
      <c r="FM827" s="59"/>
      <c r="FN827" s="59"/>
      <c r="FO827" s="59"/>
      <c r="FP827" s="59"/>
      <c r="FQ827" s="59"/>
      <c r="FR827" s="59"/>
      <c r="FS827" s="59"/>
      <c r="FT827" s="59"/>
      <c r="FU827" s="59"/>
      <c r="FV827" s="59"/>
      <c r="FW827" s="59"/>
      <c r="FX827" s="59"/>
      <c r="FY827" s="59"/>
      <c r="FZ827" s="59"/>
      <c r="GA827" s="59"/>
      <c r="GB827" s="59"/>
      <c r="GC827" s="59"/>
      <c r="GD827" s="59"/>
      <c r="GE827" s="59"/>
      <c r="GF827" s="59"/>
      <c r="GG827" s="59"/>
      <c r="GH827" s="59"/>
      <c r="GI827" s="59"/>
      <c r="GJ827" s="59"/>
      <c r="GK827" s="59"/>
      <c r="GL827" s="59"/>
      <c r="GM827" s="59"/>
      <c r="GN827" s="59"/>
      <c r="GO827" s="59"/>
      <c r="GP827" s="59"/>
      <c r="GQ827" s="59"/>
      <c r="GR827" s="59"/>
      <c r="GS827" s="59"/>
      <c r="GT827" s="59"/>
      <c r="GU827" s="59"/>
      <c r="GV827" s="59"/>
      <c r="GW827" s="59"/>
      <c r="GX827" s="59"/>
      <c r="GY827" s="59"/>
      <c r="GZ827" s="59"/>
      <c r="HA827" s="59"/>
      <c r="HB827" s="59"/>
      <c r="HC827" s="59"/>
      <c r="HD827" s="59"/>
      <c r="HE827" s="59"/>
      <c r="HF827" s="59"/>
      <c r="HG827" s="59"/>
      <c r="HH827" s="59"/>
      <c r="HI827" s="59"/>
      <c r="HJ827" s="59"/>
      <c r="HK827" s="59"/>
      <c r="HL827" s="59"/>
      <c r="HM827" s="59"/>
      <c r="HN827" s="59"/>
      <c r="HO827" s="59"/>
      <c r="HP827" s="59"/>
      <c r="HQ827" s="59"/>
      <c r="HR827" s="59"/>
      <c r="HS827" s="59"/>
      <c r="HT827" s="59"/>
      <c r="HU827" s="59"/>
      <c r="HV827" s="59"/>
      <c r="HW827" s="59"/>
      <c r="HX827" s="59"/>
      <c r="HY827" s="59"/>
      <c r="HZ827" s="59"/>
    </row>
    <row r="828" spans="1:234" ht="10.5" customHeight="1">
      <c r="A828" s="467"/>
      <c r="B828" s="468"/>
      <c r="C828" s="294"/>
      <c r="D828" s="286">
        <v>33</v>
      </c>
      <c r="E828" s="97"/>
      <c r="F828" s="87"/>
      <c r="G828" s="87"/>
      <c r="H828" s="87"/>
      <c r="I828" s="87"/>
      <c r="J828" s="100"/>
      <c r="K828" s="89" t="s">
        <v>31</v>
      </c>
      <c r="L828" s="90">
        <v>9</v>
      </c>
      <c r="M828" s="91" t="s">
        <v>97</v>
      </c>
      <c r="N828" s="92">
        <v>17</v>
      </c>
      <c r="O828" s="212" t="s">
        <v>207</v>
      </c>
      <c r="P828" s="222"/>
      <c r="Q828" s="319"/>
      <c r="R828" s="93"/>
      <c r="S828" s="93"/>
      <c r="T828" s="94">
        <v>6</v>
      </c>
      <c r="U828" s="94"/>
      <c r="V828" s="90"/>
      <c r="W828" s="89">
        <v>123</v>
      </c>
      <c r="X828" s="92"/>
      <c r="Y828" s="182"/>
      <c r="Z828" s="184"/>
      <c r="AA828" s="309"/>
      <c r="AB828" s="443">
        <v>33</v>
      </c>
      <c r="AC828" s="444"/>
      <c r="AD828" s="444"/>
      <c r="AE828" s="444"/>
      <c r="AF828" s="444"/>
      <c r="AG828" s="444"/>
      <c r="AH828" s="444"/>
      <c r="AI828" s="309"/>
      <c r="AJ828" s="90">
        <v>5</v>
      </c>
      <c r="AK828" s="182"/>
      <c r="AL828" s="184"/>
      <c r="AM828" s="349"/>
      <c r="AN828" s="349"/>
      <c r="AO828" s="306"/>
      <c r="AP828" s="350"/>
      <c r="AQ828" s="490"/>
      <c r="AR828" s="95"/>
      <c r="AS828" s="95"/>
      <c r="AT828" s="95"/>
      <c r="AU828" s="95"/>
      <c r="AV828" s="95"/>
      <c r="AW828" s="95"/>
      <c r="AX828" s="95"/>
      <c r="AY828" s="95"/>
      <c r="AZ828" s="95"/>
      <c r="BA828" s="95"/>
      <c r="BB828" s="95"/>
      <c r="BC828" s="95"/>
      <c r="BD828" s="95"/>
      <c r="BE828" s="95"/>
      <c r="BF828" s="95"/>
      <c r="BG828" s="95"/>
      <c r="BH828" s="95"/>
      <c r="BI828" s="95"/>
      <c r="BJ828" s="95"/>
      <c r="BK828" s="95"/>
      <c r="BL828" s="95"/>
      <c r="BM828" s="95"/>
      <c r="BN828" s="95"/>
      <c r="BO828" s="95"/>
      <c r="BP828" s="95"/>
      <c r="BQ828" s="95"/>
      <c r="BR828" s="95"/>
      <c r="BS828" s="95"/>
      <c r="BT828" s="95"/>
      <c r="BU828" s="95"/>
      <c r="BV828" s="95"/>
      <c r="BW828" s="95"/>
      <c r="BX828" s="95"/>
      <c r="BY828" s="95"/>
      <c r="BZ828" s="95"/>
      <c r="CA828" s="95"/>
      <c r="CB828" s="95"/>
      <c r="CC828" s="95"/>
      <c r="CD828" s="95"/>
      <c r="CE828" s="95"/>
      <c r="CF828" s="95"/>
      <c r="CG828" s="95"/>
      <c r="CH828" s="95"/>
      <c r="CI828" s="95"/>
      <c r="CJ828" s="95"/>
      <c r="CK828" s="95"/>
      <c r="CL828" s="95"/>
      <c r="CM828" s="95"/>
      <c r="CN828" s="95"/>
      <c r="CO828" s="95"/>
      <c r="CP828" s="95"/>
      <c r="CQ828" s="95"/>
      <c r="CR828" s="95"/>
      <c r="CS828" s="95"/>
      <c r="CT828" s="95"/>
      <c r="CU828" s="95"/>
      <c r="CV828" s="95"/>
      <c r="CW828" s="95"/>
      <c r="CX828" s="95"/>
      <c r="CY828" s="95"/>
      <c r="CZ828" s="95"/>
      <c r="DA828" s="95"/>
      <c r="DB828" s="95"/>
      <c r="DC828" s="95"/>
      <c r="DD828" s="95"/>
      <c r="DE828" s="95"/>
      <c r="DF828" s="95"/>
      <c r="DG828" s="95"/>
      <c r="DH828" s="95"/>
      <c r="DI828" s="95"/>
      <c r="DJ828" s="95"/>
      <c r="DK828" s="95"/>
      <c r="DL828" s="95"/>
      <c r="DM828" s="95"/>
      <c r="DN828" s="95"/>
      <c r="DO828" s="95"/>
      <c r="DP828" s="95"/>
      <c r="DQ828" s="95"/>
      <c r="DR828" s="95"/>
      <c r="DS828" s="95"/>
      <c r="DT828" s="95"/>
      <c r="DU828" s="95"/>
      <c r="DV828" s="95"/>
      <c r="DW828" s="95"/>
      <c r="DX828" s="95"/>
      <c r="DY828" s="95"/>
      <c r="DZ828" s="95"/>
      <c r="EA828" s="95"/>
      <c r="EB828" s="95"/>
      <c r="EC828" s="95"/>
      <c r="ED828" s="95"/>
      <c r="EE828" s="95"/>
      <c r="EF828" s="95"/>
      <c r="EG828" s="95"/>
      <c r="EH828" s="95"/>
      <c r="EI828" s="95"/>
      <c r="EJ828" s="95"/>
      <c r="EK828" s="95"/>
      <c r="EL828" s="95"/>
      <c r="EM828" s="95"/>
      <c r="EN828" s="95"/>
      <c r="EO828" s="95"/>
      <c r="EP828" s="95"/>
      <c r="EQ828" s="95"/>
      <c r="ER828" s="95"/>
      <c r="ES828" s="95"/>
      <c r="ET828" s="95"/>
      <c r="EU828" s="95"/>
      <c r="EV828" s="95"/>
      <c r="EW828" s="95"/>
      <c r="EX828" s="95"/>
      <c r="EY828" s="95"/>
      <c r="EZ828" s="95"/>
      <c r="FA828" s="95"/>
      <c r="FB828" s="95"/>
      <c r="FC828" s="95"/>
      <c r="FD828" s="95"/>
      <c r="FE828" s="95"/>
      <c r="FF828" s="95"/>
      <c r="FG828" s="95"/>
      <c r="FH828" s="95"/>
      <c r="FI828" s="95"/>
      <c r="FJ828" s="95"/>
      <c r="FK828" s="95"/>
      <c r="FL828" s="95"/>
      <c r="FM828" s="95"/>
      <c r="FN828" s="95"/>
      <c r="FO828" s="95"/>
      <c r="FP828" s="95"/>
      <c r="FQ828" s="95"/>
      <c r="FR828" s="95"/>
      <c r="FS828" s="95"/>
      <c r="FT828" s="95"/>
      <c r="FU828" s="95"/>
      <c r="FV828" s="95"/>
      <c r="FW828" s="95"/>
      <c r="FX828" s="95"/>
      <c r="FY828" s="95"/>
      <c r="FZ828" s="95"/>
      <c r="GA828" s="95"/>
      <c r="GB828" s="95"/>
      <c r="GC828" s="95"/>
      <c r="GD828" s="95"/>
      <c r="GE828" s="95"/>
      <c r="GF828" s="95"/>
      <c r="GG828" s="95"/>
      <c r="GH828" s="95"/>
      <c r="GI828" s="95"/>
      <c r="GJ828" s="95"/>
      <c r="GK828" s="95"/>
      <c r="GL828" s="95"/>
      <c r="GM828" s="95"/>
      <c r="GN828" s="95"/>
      <c r="GO828" s="95"/>
      <c r="GP828" s="95"/>
      <c r="GQ828" s="95"/>
      <c r="GR828" s="95"/>
      <c r="GS828" s="95"/>
      <c r="GT828" s="95"/>
      <c r="GU828" s="95"/>
      <c r="GV828" s="95"/>
      <c r="GW828" s="95"/>
      <c r="GX828" s="95"/>
      <c r="GY828" s="95"/>
      <c r="GZ828" s="95"/>
      <c r="HA828" s="95"/>
      <c r="HB828" s="95"/>
      <c r="HC828" s="95"/>
      <c r="HD828" s="95"/>
      <c r="HE828" s="95"/>
      <c r="HF828" s="95"/>
      <c r="HG828" s="95"/>
      <c r="HH828" s="95"/>
      <c r="HI828" s="95"/>
      <c r="HJ828" s="95"/>
      <c r="HK828" s="95"/>
      <c r="HL828" s="95"/>
      <c r="HM828" s="95"/>
      <c r="HN828" s="95"/>
      <c r="HO828" s="95"/>
      <c r="HP828" s="95"/>
      <c r="HQ828" s="95"/>
      <c r="HR828" s="95"/>
      <c r="HS828" s="95"/>
      <c r="HT828" s="95"/>
      <c r="HU828" s="95"/>
      <c r="HV828" s="95"/>
      <c r="HW828" s="95"/>
      <c r="HX828" s="95"/>
      <c r="HY828" s="95"/>
      <c r="HZ828" s="95"/>
    </row>
    <row r="829" spans="1:234" s="95" customFormat="1" ht="10.5" customHeight="1">
      <c r="A829" s="463" t="s">
        <v>63</v>
      </c>
      <c r="B829" s="465">
        <f>B827+1</f>
        <v>39018</v>
      </c>
      <c r="C829" s="293">
        <f>SUM(D829:J830)</f>
        <v>25</v>
      </c>
      <c r="D829" s="284"/>
      <c r="E829" s="80"/>
      <c r="F829" s="80"/>
      <c r="G829" s="80"/>
      <c r="H829" s="80"/>
      <c r="I829" s="80"/>
      <c r="J829" s="81"/>
      <c r="K829" s="28"/>
      <c r="L829" s="30"/>
      <c r="M829" s="82"/>
      <c r="N829" s="83"/>
      <c r="O829" s="211"/>
      <c r="P829" s="221"/>
      <c r="Q829" s="318">
        <f>SUM(R829:R830,T829:T830)+SUM(S829:S830)*1.5+SUM(U829:U830)/3+SUM(V829:V830)*0.6</f>
        <v>5</v>
      </c>
      <c r="R829" s="70"/>
      <c r="S829" s="70"/>
      <c r="T829" s="29"/>
      <c r="U829" s="29"/>
      <c r="V829" s="30"/>
      <c r="W829" s="28"/>
      <c r="X829" s="83"/>
      <c r="Y829" s="140"/>
      <c r="Z829" s="185"/>
      <c r="AA829" s="34"/>
      <c r="AB829" s="32"/>
      <c r="AC829" s="33"/>
      <c r="AD829" s="33"/>
      <c r="AE829" s="33"/>
      <c r="AF829" s="33"/>
      <c r="AG829" s="33"/>
      <c r="AH829" s="33"/>
      <c r="AI829" s="34"/>
      <c r="AJ829" s="30"/>
      <c r="AK829" s="180" t="s">
        <v>99</v>
      </c>
      <c r="AL829" s="185"/>
      <c r="AM829" s="33"/>
      <c r="AN829" s="33"/>
      <c r="AO829" s="34"/>
      <c r="AP829" s="352"/>
      <c r="AQ829" s="491"/>
      <c r="AR829" s="59"/>
      <c r="AS829" s="59"/>
      <c r="AT829" s="59"/>
      <c r="AU829" s="59"/>
      <c r="AV829" s="59"/>
      <c r="AW829" s="59"/>
      <c r="AX829" s="59"/>
      <c r="AY829" s="59"/>
      <c r="AZ829" s="59"/>
      <c r="BA829" s="59"/>
      <c r="BB829" s="59"/>
      <c r="BC829" s="59"/>
      <c r="BD829" s="59"/>
      <c r="BE829" s="59"/>
      <c r="BF829" s="59"/>
      <c r="BG829" s="59"/>
      <c r="BH829" s="59"/>
      <c r="BI829" s="59"/>
      <c r="BJ829" s="59"/>
      <c r="BK829" s="59"/>
      <c r="BL829" s="59"/>
      <c r="BM829" s="59"/>
      <c r="BN829" s="59"/>
      <c r="BO829" s="59"/>
      <c r="BP829" s="59"/>
      <c r="BQ829" s="59"/>
      <c r="BR829" s="59"/>
      <c r="BS829" s="59"/>
      <c r="BT829" s="59"/>
      <c r="BU829" s="59"/>
      <c r="BV829" s="59"/>
      <c r="BW829" s="59"/>
      <c r="BX829" s="59"/>
      <c r="BY829" s="59"/>
      <c r="BZ829" s="59"/>
      <c r="CA829" s="59"/>
      <c r="CB829" s="59"/>
      <c r="CC829" s="59"/>
      <c r="CD829" s="59"/>
      <c r="CE829" s="59"/>
      <c r="CF829" s="59"/>
      <c r="CG829" s="59"/>
      <c r="CH829" s="59"/>
      <c r="CI829" s="59"/>
      <c r="CJ829" s="59"/>
      <c r="CK829" s="59"/>
      <c r="CL829" s="59"/>
      <c r="CM829" s="59"/>
      <c r="CN829" s="59"/>
      <c r="CO829" s="59"/>
      <c r="CP829" s="59"/>
      <c r="CQ829" s="59"/>
      <c r="CR829" s="59"/>
      <c r="CS829" s="59"/>
      <c r="CT829" s="59"/>
      <c r="CU829" s="59"/>
      <c r="CV829" s="59"/>
      <c r="CW829" s="59"/>
      <c r="CX829" s="59"/>
      <c r="CY829" s="59"/>
      <c r="CZ829" s="59"/>
      <c r="DA829" s="59"/>
      <c r="DB829" s="59"/>
      <c r="DC829" s="59"/>
      <c r="DD829" s="59"/>
      <c r="DE829" s="59"/>
      <c r="DF829" s="59"/>
      <c r="DG829" s="59"/>
      <c r="DH829" s="59"/>
      <c r="DI829" s="59"/>
      <c r="DJ829" s="59"/>
      <c r="DK829" s="59"/>
      <c r="DL829" s="59"/>
      <c r="DM829" s="59"/>
      <c r="DN829" s="59"/>
      <c r="DO829" s="59"/>
      <c r="DP829" s="59"/>
      <c r="DQ829" s="59"/>
      <c r="DR829" s="59"/>
      <c r="DS829" s="59"/>
      <c r="DT829" s="59"/>
      <c r="DU829" s="59"/>
      <c r="DV829" s="59"/>
      <c r="DW829" s="59"/>
      <c r="DX829" s="59"/>
      <c r="DY829" s="59"/>
      <c r="DZ829" s="59"/>
      <c r="EA829" s="59"/>
      <c r="EB829" s="59"/>
      <c r="EC829" s="59"/>
      <c r="ED829" s="59"/>
      <c r="EE829" s="59"/>
      <c r="EF829" s="59"/>
      <c r="EG829" s="59"/>
      <c r="EH829" s="59"/>
      <c r="EI829" s="59"/>
      <c r="EJ829" s="59"/>
      <c r="EK829" s="59"/>
      <c r="EL829" s="59"/>
      <c r="EM829" s="59"/>
      <c r="EN829" s="59"/>
      <c r="EO829" s="59"/>
      <c r="EP829" s="59"/>
      <c r="EQ829" s="59"/>
      <c r="ER829" s="59"/>
      <c r="ES829" s="59"/>
      <c r="ET829" s="59"/>
      <c r="EU829" s="59"/>
      <c r="EV829" s="59"/>
      <c r="EW829" s="59"/>
      <c r="EX829" s="59"/>
      <c r="EY829" s="59"/>
      <c r="EZ829" s="59"/>
      <c r="FA829" s="59"/>
      <c r="FB829" s="59"/>
      <c r="FC829" s="59"/>
      <c r="FD829" s="59"/>
      <c r="FE829" s="59"/>
      <c r="FF829" s="59"/>
      <c r="FG829" s="59"/>
      <c r="FH829" s="59"/>
      <c r="FI829" s="59"/>
      <c r="FJ829" s="59"/>
      <c r="FK829" s="59"/>
      <c r="FL829" s="59"/>
      <c r="FM829" s="59"/>
      <c r="FN829" s="59"/>
      <c r="FO829" s="59"/>
      <c r="FP829" s="59"/>
      <c r="FQ829" s="59"/>
      <c r="FR829" s="59"/>
      <c r="FS829" s="59"/>
      <c r="FT829" s="59"/>
      <c r="FU829" s="59"/>
      <c r="FV829" s="59"/>
      <c r="FW829" s="59"/>
      <c r="FX829" s="59"/>
      <c r="FY829" s="59"/>
      <c r="FZ829" s="59"/>
      <c r="GA829" s="59"/>
      <c r="GB829" s="59"/>
      <c r="GC829" s="59"/>
      <c r="GD829" s="59"/>
      <c r="GE829" s="59"/>
      <c r="GF829" s="59"/>
      <c r="GG829" s="59"/>
      <c r="GH829" s="59"/>
      <c r="GI829" s="59"/>
      <c r="GJ829" s="59"/>
      <c r="GK829" s="59"/>
      <c r="GL829" s="59"/>
      <c r="GM829" s="59"/>
      <c r="GN829" s="59"/>
      <c r="GO829" s="59"/>
      <c r="GP829" s="59"/>
      <c r="GQ829" s="59"/>
      <c r="GR829" s="59"/>
      <c r="GS829" s="59"/>
      <c r="GT829" s="59"/>
      <c r="GU829" s="59"/>
      <c r="GV829" s="59"/>
      <c r="GW829" s="59"/>
      <c r="GX829" s="59"/>
      <c r="GY829" s="59"/>
      <c r="GZ829" s="59"/>
      <c r="HA829" s="59"/>
      <c r="HB829" s="59"/>
      <c r="HC829" s="59"/>
      <c r="HD829" s="59"/>
      <c r="HE829" s="59"/>
      <c r="HF829" s="59"/>
      <c r="HG829" s="59"/>
      <c r="HH829" s="59"/>
      <c r="HI829" s="59"/>
      <c r="HJ829" s="59"/>
      <c r="HK829" s="59"/>
      <c r="HL829" s="59"/>
      <c r="HM829" s="59"/>
      <c r="HN829" s="59"/>
      <c r="HO829" s="59"/>
      <c r="HP829" s="59"/>
      <c r="HQ829" s="59"/>
      <c r="HR829" s="59"/>
      <c r="HS829" s="59"/>
      <c r="HT829" s="59"/>
      <c r="HU829" s="59"/>
      <c r="HV829" s="59"/>
      <c r="HW829" s="59"/>
      <c r="HX829" s="59"/>
      <c r="HY829" s="59"/>
      <c r="HZ829" s="59"/>
    </row>
    <row r="830" spans="1:234" ht="10.5" customHeight="1">
      <c r="A830" s="467"/>
      <c r="B830" s="468"/>
      <c r="C830" s="294"/>
      <c r="D830" s="283">
        <v>25</v>
      </c>
      <c r="E830" s="87"/>
      <c r="F830" s="87"/>
      <c r="G830" s="87"/>
      <c r="H830" s="87"/>
      <c r="I830" s="87"/>
      <c r="J830" s="88"/>
      <c r="K830" s="89" t="s">
        <v>98</v>
      </c>
      <c r="L830" s="90">
        <v>9</v>
      </c>
      <c r="M830" s="91" t="s">
        <v>97</v>
      </c>
      <c r="N830" s="92">
        <v>15</v>
      </c>
      <c r="O830" s="212" t="s">
        <v>207</v>
      </c>
      <c r="P830" s="222"/>
      <c r="Q830" s="319"/>
      <c r="R830" s="93"/>
      <c r="S830" s="93"/>
      <c r="T830" s="94">
        <v>5</v>
      </c>
      <c r="U830" s="94"/>
      <c r="V830" s="90"/>
      <c r="W830" s="89">
        <v>115</v>
      </c>
      <c r="X830" s="92"/>
      <c r="Y830" s="182"/>
      <c r="Z830" s="184"/>
      <c r="AA830" s="306"/>
      <c r="AB830" s="442">
        <v>25</v>
      </c>
      <c r="AC830" s="349"/>
      <c r="AD830" s="349"/>
      <c r="AE830" s="349"/>
      <c r="AF830" s="349"/>
      <c r="AG830" s="349"/>
      <c r="AH830" s="349"/>
      <c r="AI830" s="306"/>
      <c r="AJ830" s="90">
        <v>6</v>
      </c>
      <c r="AK830" s="183"/>
      <c r="AL830" s="184"/>
      <c r="AM830" s="349"/>
      <c r="AN830" s="349"/>
      <c r="AO830" s="306"/>
      <c r="AP830" s="350"/>
      <c r="AQ830" s="490"/>
      <c r="AR830" s="95"/>
      <c r="AS830" s="95"/>
      <c r="AT830" s="95"/>
      <c r="AU830" s="95"/>
      <c r="AV830" s="95"/>
      <c r="AW830" s="95"/>
      <c r="AX830" s="95"/>
      <c r="AY830" s="95"/>
      <c r="AZ830" s="95"/>
      <c r="BA830" s="95"/>
      <c r="BB830" s="95"/>
      <c r="BC830" s="95"/>
      <c r="BD830" s="95"/>
      <c r="BE830" s="95"/>
      <c r="BF830" s="95"/>
      <c r="BG830" s="95"/>
      <c r="BH830" s="95"/>
      <c r="BI830" s="95"/>
      <c r="BJ830" s="95"/>
      <c r="BK830" s="95"/>
      <c r="BL830" s="95"/>
      <c r="BM830" s="95"/>
      <c r="BN830" s="95"/>
      <c r="BO830" s="95"/>
      <c r="BP830" s="95"/>
      <c r="BQ830" s="95"/>
      <c r="BR830" s="95"/>
      <c r="BS830" s="95"/>
      <c r="BT830" s="95"/>
      <c r="BU830" s="95"/>
      <c r="BV830" s="95"/>
      <c r="BW830" s="95"/>
      <c r="BX830" s="95"/>
      <c r="BY830" s="95"/>
      <c r="BZ830" s="95"/>
      <c r="CA830" s="95"/>
      <c r="CB830" s="95"/>
      <c r="CC830" s="95"/>
      <c r="CD830" s="95"/>
      <c r="CE830" s="95"/>
      <c r="CF830" s="95"/>
      <c r="CG830" s="95"/>
      <c r="CH830" s="95"/>
      <c r="CI830" s="95"/>
      <c r="CJ830" s="95"/>
      <c r="CK830" s="95"/>
      <c r="CL830" s="95"/>
      <c r="CM830" s="95"/>
      <c r="CN830" s="95"/>
      <c r="CO830" s="95"/>
      <c r="CP830" s="95"/>
      <c r="CQ830" s="95"/>
      <c r="CR830" s="95"/>
      <c r="CS830" s="95"/>
      <c r="CT830" s="95"/>
      <c r="CU830" s="95"/>
      <c r="CV830" s="95"/>
      <c r="CW830" s="95"/>
      <c r="CX830" s="95"/>
      <c r="CY830" s="95"/>
      <c r="CZ830" s="95"/>
      <c r="DA830" s="95"/>
      <c r="DB830" s="95"/>
      <c r="DC830" s="95"/>
      <c r="DD830" s="95"/>
      <c r="DE830" s="95"/>
      <c r="DF830" s="95"/>
      <c r="DG830" s="95"/>
      <c r="DH830" s="95"/>
      <c r="DI830" s="95"/>
      <c r="DJ830" s="95"/>
      <c r="DK830" s="95"/>
      <c r="DL830" s="95"/>
      <c r="DM830" s="95"/>
      <c r="DN830" s="95"/>
      <c r="DO830" s="95"/>
      <c r="DP830" s="95"/>
      <c r="DQ830" s="95"/>
      <c r="DR830" s="95"/>
      <c r="DS830" s="95"/>
      <c r="DT830" s="95"/>
      <c r="DU830" s="95"/>
      <c r="DV830" s="95"/>
      <c r="DW830" s="95"/>
      <c r="DX830" s="95"/>
      <c r="DY830" s="95"/>
      <c r="DZ830" s="95"/>
      <c r="EA830" s="95"/>
      <c r="EB830" s="95"/>
      <c r="EC830" s="95"/>
      <c r="ED830" s="95"/>
      <c r="EE830" s="95"/>
      <c r="EF830" s="95"/>
      <c r="EG830" s="95"/>
      <c r="EH830" s="95"/>
      <c r="EI830" s="95"/>
      <c r="EJ830" s="95"/>
      <c r="EK830" s="95"/>
      <c r="EL830" s="95"/>
      <c r="EM830" s="95"/>
      <c r="EN830" s="95"/>
      <c r="EO830" s="95"/>
      <c r="EP830" s="95"/>
      <c r="EQ830" s="95"/>
      <c r="ER830" s="95"/>
      <c r="ES830" s="95"/>
      <c r="ET830" s="95"/>
      <c r="EU830" s="95"/>
      <c r="EV830" s="95"/>
      <c r="EW830" s="95"/>
      <c r="EX830" s="95"/>
      <c r="EY830" s="95"/>
      <c r="EZ830" s="95"/>
      <c r="FA830" s="95"/>
      <c r="FB830" s="95"/>
      <c r="FC830" s="95"/>
      <c r="FD830" s="95"/>
      <c r="FE830" s="95"/>
      <c r="FF830" s="95"/>
      <c r="FG830" s="95"/>
      <c r="FH830" s="95"/>
      <c r="FI830" s="95"/>
      <c r="FJ830" s="95"/>
      <c r="FK830" s="95"/>
      <c r="FL830" s="95"/>
      <c r="FM830" s="95"/>
      <c r="FN830" s="95"/>
      <c r="FO830" s="95"/>
      <c r="FP830" s="95"/>
      <c r="FQ830" s="95"/>
      <c r="FR830" s="95"/>
      <c r="FS830" s="95"/>
      <c r="FT830" s="95"/>
      <c r="FU830" s="95"/>
      <c r="FV830" s="95"/>
      <c r="FW830" s="95"/>
      <c r="FX830" s="95"/>
      <c r="FY830" s="95"/>
      <c r="FZ830" s="95"/>
      <c r="GA830" s="95"/>
      <c r="GB830" s="95"/>
      <c r="GC830" s="95"/>
      <c r="GD830" s="95"/>
      <c r="GE830" s="95"/>
      <c r="GF830" s="95"/>
      <c r="GG830" s="95"/>
      <c r="GH830" s="95"/>
      <c r="GI830" s="95"/>
      <c r="GJ830" s="95"/>
      <c r="GK830" s="95"/>
      <c r="GL830" s="95"/>
      <c r="GM830" s="95"/>
      <c r="GN830" s="95"/>
      <c r="GO830" s="95"/>
      <c r="GP830" s="95"/>
      <c r="GQ830" s="95"/>
      <c r="GR830" s="95"/>
      <c r="GS830" s="95"/>
      <c r="GT830" s="95"/>
      <c r="GU830" s="95"/>
      <c r="GV830" s="95"/>
      <c r="GW830" s="95"/>
      <c r="GX830" s="95"/>
      <c r="GY830" s="95"/>
      <c r="GZ830" s="95"/>
      <c r="HA830" s="95"/>
      <c r="HB830" s="95"/>
      <c r="HC830" s="95"/>
      <c r="HD830" s="95"/>
      <c r="HE830" s="95"/>
      <c r="HF830" s="95"/>
      <c r="HG830" s="95"/>
      <c r="HH830" s="95"/>
      <c r="HI830" s="95"/>
      <c r="HJ830" s="95"/>
      <c r="HK830" s="95"/>
      <c r="HL830" s="95"/>
      <c r="HM830" s="95"/>
      <c r="HN830" s="95"/>
      <c r="HO830" s="95"/>
      <c r="HP830" s="95"/>
      <c r="HQ830" s="95"/>
      <c r="HR830" s="95"/>
      <c r="HS830" s="95"/>
      <c r="HT830" s="95"/>
      <c r="HU830" s="95"/>
      <c r="HV830" s="95"/>
      <c r="HW830" s="95"/>
      <c r="HX830" s="95"/>
      <c r="HY830" s="95"/>
      <c r="HZ830" s="95"/>
    </row>
    <row r="831" spans="1:234" s="95" customFormat="1" ht="10.5" customHeight="1">
      <c r="A831" s="463" t="s">
        <v>64</v>
      </c>
      <c r="B831" s="465">
        <f>B829+1</f>
        <v>39019</v>
      </c>
      <c r="C831" s="293">
        <f>SUM(D831:J832)</f>
        <v>106</v>
      </c>
      <c r="D831" s="285">
        <v>35</v>
      </c>
      <c r="E831" s="96"/>
      <c r="F831" s="80">
        <v>45</v>
      </c>
      <c r="G831" s="80">
        <v>26</v>
      </c>
      <c r="H831" s="80"/>
      <c r="I831" s="80"/>
      <c r="J831" s="98"/>
      <c r="K831" s="28" t="s">
        <v>124</v>
      </c>
      <c r="L831" s="99">
        <v>10</v>
      </c>
      <c r="M831" s="82" t="s">
        <v>100</v>
      </c>
      <c r="N831" s="83">
        <v>9</v>
      </c>
      <c r="O831" s="213" t="s">
        <v>223</v>
      </c>
      <c r="P831" s="221"/>
      <c r="Q831" s="320">
        <f>SUM(R831:R832,T831:T832)+SUM(S831:S832)*1.5+SUM(U831:U832)/3+SUM(V831:V832)*0.6</f>
        <v>24</v>
      </c>
      <c r="R831" s="70"/>
      <c r="S831" s="70">
        <v>12</v>
      </c>
      <c r="T831" s="29">
        <v>6</v>
      </c>
      <c r="U831" s="29"/>
      <c r="V831" s="30"/>
      <c r="W831" s="28"/>
      <c r="X831" s="83"/>
      <c r="Y831" s="140"/>
      <c r="Z831" s="185">
        <v>11.8</v>
      </c>
      <c r="AA831" s="34"/>
      <c r="AB831" s="32">
        <v>35</v>
      </c>
      <c r="AC831" s="33">
        <v>71</v>
      </c>
      <c r="AD831" s="33"/>
      <c r="AE831" s="33"/>
      <c r="AF831" s="33"/>
      <c r="AG831" s="33"/>
      <c r="AH831" s="33"/>
      <c r="AI831" s="34"/>
      <c r="AJ831" s="30"/>
      <c r="AK831" s="180" t="s">
        <v>99</v>
      </c>
      <c r="AL831" s="185"/>
      <c r="AM831" s="33"/>
      <c r="AN831" s="351"/>
      <c r="AO831" s="34"/>
      <c r="AP831" s="352"/>
      <c r="AQ831" s="491" t="s">
        <v>452</v>
      </c>
      <c r="AR831" s="59"/>
      <c r="AS831" s="59"/>
      <c r="AT831" s="59"/>
      <c r="AU831" s="59"/>
      <c r="AV831" s="59"/>
      <c r="AW831" s="59"/>
      <c r="AX831" s="59"/>
      <c r="AY831" s="59"/>
      <c r="AZ831" s="59"/>
      <c r="BA831" s="59"/>
      <c r="BB831" s="59"/>
      <c r="BC831" s="59"/>
      <c r="BD831" s="59"/>
      <c r="BE831" s="59"/>
      <c r="BF831" s="59"/>
      <c r="BG831" s="59"/>
      <c r="BH831" s="59"/>
      <c r="BI831" s="59"/>
      <c r="BJ831" s="59"/>
      <c r="BK831" s="59"/>
      <c r="BL831" s="59"/>
      <c r="BM831" s="59"/>
      <c r="BN831" s="59"/>
      <c r="BO831" s="59"/>
      <c r="BP831" s="59"/>
      <c r="BQ831" s="59"/>
      <c r="BR831" s="59"/>
      <c r="BS831" s="59"/>
      <c r="BT831" s="59"/>
      <c r="BU831" s="59"/>
      <c r="BV831" s="59"/>
      <c r="BW831" s="59"/>
      <c r="BX831" s="59"/>
      <c r="BY831" s="59"/>
      <c r="BZ831" s="59"/>
      <c r="CA831" s="59"/>
      <c r="CB831" s="59"/>
      <c r="CC831" s="59"/>
      <c r="CD831" s="59"/>
      <c r="CE831" s="59"/>
      <c r="CF831" s="59"/>
      <c r="CG831" s="59"/>
      <c r="CH831" s="59"/>
      <c r="CI831" s="59"/>
      <c r="CJ831" s="59"/>
      <c r="CK831" s="59"/>
      <c r="CL831" s="59"/>
      <c r="CM831" s="59"/>
      <c r="CN831" s="59"/>
      <c r="CO831" s="59"/>
      <c r="CP831" s="59"/>
      <c r="CQ831" s="59"/>
      <c r="CR831" s="59"/>
      <c r="CS831" s="59"/>
      <c r="CT831" s="59"/>
      <c r="CU831" s="59"/>
      <c r="CV831" s="59"/>
      <c r="CW831" s="59"/>
      <c r="CX831" s="59"/>
      <c r="CY831" s="59"/>
      <c r="CZ831" s="59"/>
      <c r="DA831" s="59"/>
      <c r="DB831" s="59"/>
      <c r="DC831" s="59"/>
      <c r="DD831" s="59"/>
      <c r="DE831" s="59"/>
      <c r="DF831" s="59"/>
      <c r="DG831" s="59"/>
      <c r="DH831" s="59"/>
      <c r="DI831" s="59"/>
      <c r="DJ831" s="59"/>
      <c r="DK831" s="59"/>
      <c r="DL831" s="59"/>
      <c r="DM831" s="59"/>
      <c r="DN831" s="59"/>
      <c r="DO831" s="59"/>
      <c r="DP831" s="59"/>
      <c r="DQ831" s="59"/>
      <c r="DR831" s="59"/>
      <c r="DS831" s="59"/>
      <c r="DT831" s="59"/>
      <c r="DU831" s="59"/>
      <c r="DV831" s="59"/>
      <c r="DW831" s="59"/>
      <c r="DX831" s="59"/>
      <c r="DY831" s="59"/>
      <c r="DZ831" s="59"/>
      <c r="EA831" s="59"/>
      <c r="EB831" s="59"/>
      <c r="EC831" s="59"/>
      <c r="ED831" s="59"/>
      <c r="EE831" s="59"/>
      <c r="EF831" s="59"/>
      <c r="EG831" s="59"/>
      <c r="EH831" s="59"/>
      <c r="EI831" s="59"/>
      <c r="EJ831" s="59"/>
      <c r="EK831" s="59"/>
      <c r="EL831" s="59"/>
      <c r="EM831" s="59"/>
      <c r="EN831" s="59"/>
      <c r="EO831" s="59"/>
      <c r="EP831" s="59"/>
      <c r="EQ831" s="59"/>
      <c r="ER831" s="59"/>
      <c r="ES831" s="59"/>
      <c r="ET831" s="59"/>
      <c r="EU831" s="59"/>
      <c r="EV831" s="59"/>
      <c r="EW831" s="59"/>
      <c r="EX831" s="59"/>
      <c r="EY831" s="59"/>
      <c r="EZ831" s="59"/>
      <c r="FA831" s="59"/>
      <c r="FB831" s="59"/>
      <c r="FC831" s="59"/>
      <c r="FD831" s="59"/>
      <c r="FE831" s="59"/>
      <c r="FF831" s="59"/>
      <c r="FG831" s="59"/>
      <c r="FH831" s="59"/>
      <c r="FI831" s="59"/>
      <c r="FJ831" s="59"/>
      <c r="FK831" s="59"/>
      <c r="FL831" s="59"/>
      <c r="FM831" s="59"/>
      <c r="FN831" s="59"/>
      <c r="FO831" s="59"/>
      <c r="FP831" s="59"/>
      <c r="FQ831" s="59"/>
      <c r="FR831" s="59"/>
      <c r="FS831" s="59"/>
      <c r="FT831" s="59"/>
      <c r="FU831" s="59"/>
      <c r="FV831" s="59"/>
      <c r="FW831" s="59"/>
      <c r="FX831" s="59"/>
      <c r="FY831" s="59"/>
      <c r="FZ831" s="59"/>
      <c r="GA831" s="59"/>
      <c r="GB831" s="59"/>
      <c r="GC831" s="59"/>
      <c r="GD831" s="59"/>
      <c r="GE831" s="59"/>
      <c r="GF831" s="59"/>
      <c r="GG831" s="59"/>
      <c r="GH831" s="59"/>
      <c r="GI831" s="59"/>
      <c r="GJ831" s="59"/>
      <c r="GK831" s="59"/>
      <c r="GL831" s="59"/>
      <c r="GM831" s="59"/>
      <c r="GN831" s="59"/>
      <c r="GO831" s="59"/>
      <c r="GP831" s="59"/>
      <c r="GQ831" s="59"/>
      <c r="GR831" s="59"/>
      <c r="GS831" s="59"/>
      <c r="GT831" s="59"/>
      <c r="GU831" s="59"/>
      <c r="GV831" s="59"/>
      <c r="GW831" s="59"/>
      <c r="GX831" s="59"/>
      <c r="GY831" s="59"/>
      <c r="GZ831" s="59"/>
      <c r="HA831" s="59"/>
      <c r="HB831" s="59"/>
      <c r="HC831" s="59"/>
      <c r="HD831" s="59"/>
      <c r="HE831" s="59"/>
      <c r="HF831" s="59"/>
      <c r="HG831" s="59"/>
      <c r="HH831" s="59"/>
      <c r="HI831" s="59"/>
      <c r="HJ831" s="59"/>
      <c r="HK831" s="59"/>
      <c r="HL831" s="59"/>
      <c r="HM831" s="59"/>
      <c r="HN831" s="59"/>
      <c r="HO831" s="59"/>
      <c r="HP831" s="59"/>
      <c r="HQ831" s="59"/>
      <c r="HR831" s="59"/>
      <c r="HS831" s="59"/>
      <c r="HT831" s="59"/>
      <c r="HU831" s="59"/>
      <c r="HV831" s="59"/>
      <c r="HW831" s="59"/>
      <c r="HX831" s="59"/>
      <c r="HY831" s="59"/>
      <c r="HZ831" s="59"/>
    </row>
    <row r="832" spans="1:43" ht="10.5" customHeight="1" thickBot="1">
      <c r="A832" s="464"/>
      <c r="B832" s="466"/>
      <c r="C832" s="296"/>
      <c r="D832" s="285"/>
      <c r="E832" s="96"/>
      <c r="J832" s="98"/>
      <c r="L832" s="99"/>
      <c r="Q832" s="318"/>
      <c r="AJ832" s="30">
        <v>3</v>
      </c>
      <c r="AQ832" s="492"/>
    </row>
    <row r="833" spans="1:234" ht="10.5" customHeight="1" thickBot="1">
      <c r="A833" s="471">
        <f>IF(A817=52,1,A817+1)</f>
        <v>43</v>
      </c>
      <c r="B833" s="472"/>
      <c r="C833" s="299">
        <f>(C834/60-ROUNDDOWN(C834/60,0))/100*60+ROUNDDOWN(C834/60,0)</f>
        <v>6.51</v>
      </c>
      <c r="D833" s="300">
        <f>(D834/60-ROUNDDOWN(D834/60,0))/100*60+ROUNDDOWN(D834/60,0)</f>
        <v>4.44</v>
      </c>
      <c r="E833" s="301">
        <f aca="true" t="shared" si="257" ref="E833:J833">(E834/60-ROUNDDOWN(E834/60,0))/100*60+ROUNDDOWN(E834/60,0)</f>
        <v>0.11</v>
      </c>
      <c r="F833" s="301">
        <f t="shared" si="257"/>
        <v>0.48999999999999994</v>
      </c>
      <c r="G833" s="301">
        <f t="shared" si="257"/>
        <v>0.26</v>
      </c>
      <c r="H833" s="301">
        <f t="shared" si="257"/>
        <v>0.02</v>
      </c>
      <c r="I833" s="301">
        <f t="shared" si="257"/>
        <v>0.39</v>
      </c>
      <c r="J833" s="301">
        <f t="shared" si="257"/>
        <v>0</v>
      </c>
      <c r="K833" s="226"/>
      <c r="L833" s="227">
        <f>2*COUNTA(L819:L832)-COUNT(L819:L832)</f>
        <v>7</v>
      </c>
      <c r="M833" s="228"/>
      <c r="N833" s="229"/>
      <c r="O833" s="475"/>
      <c r="P833" s="476"/>
      <c r="Q833" s="321">
        <f aca="true" t="shared" si="258" ref="Q833:V833">SUM(Q819:Q832)</f>
        <v>74.5</v>
      </c>
      <c r="R833" s="230">
        <f t="shared" si="258"/>
        <v>0</v>
      </c>
      <c r="S833" s="230">
        <f t="shared" si="258"/>
        <v>19</v>
      </c>
      <c r="T833" s="230">
        <f t="shared" si="258"/>
        <v>46</v>
      </c>
      <c r="U833" s="230">
        <f t="shared" si="258"/>
        <v>0</v>
      </c>
      <c r="V833" s="230">
        <f t="shared" si="258"/>
        <v>0</v>
      </c>
      <c r="W833" s="226"/>
      <c r="X833" s="229"/>
      <c r="Y833" s="231"/>
      <c r="Z833" s="312">
        <f>COUNT(Z819:Z832)</f>
        <v>1</v>
      </c>
      <c r="AA833" s="313">
        <f>COUNT(AA819:AA832)</f>
        <v>1</v>
      </c>
      <c r="AB833" s="300">
        <f aca="true" t="shared" si="259" ref="AB833:AI833">(AB834/60-ROUNDDOWN(AB834/60,0))/100*60+ROUNDDOWN(AB834/60,0)</f>
        <v>3.55</v>
      </c>
      <c r="AC833" s="300">
        <f t="shared" si="259"/>
        <v>2.2399999999999998</v>
      </c>
      <c r="AD833" s="300">
        <f t="shared" si="259"/>
        <v>0</v>
      </c>
      <c r="AE833" s="300">
        <f t="shared" si="259"/>
        <v>0</v>
      </c>
      <c r="AF833" s="300">
        <f t="shared" si="259"/>
        <v>0</v>
      </c>
      <c r="AG833" s="300">
        <f t="shared" si="259"/>
        <v>0</v>
      </c>
      <c r="AH833" s="300">
        <f t="shared" si="259"/>
        <v>0.32</v>
      </c>
      <c r="AI833" s="448">
        <f t="shared" si="259"/>
        <v>0</v>
      </c>
      <c r="AJ833" s="317">
        <f>IF(COUNT(AJ819:AJ832)=0,0,SUM(AJ819:AJ832)/COUNTA(AK821:AK832,AK835:AK836))</f>
        <v>6.285714285714286</v>
      </c>
      <c r="AK833" s="231">
        <f>IF(COUNT(AK819:AK832)=0,"",AVERAGE(AK819:AK832))</f>
      </c>
      <c r="AL833" s="231">
        <f>IF(COUNT(AL819:AL832)=0,"",AVERAGE(AL819:AL832))</f>
      </c>
      <c r="AM833" s="231">
        <f>IF(COUNT(AM819:AM832)=0,"",AVERAGE(AM819:AM832))</f>
      </c>
      <c r="AN833" s="231">
        <f>IF(COUNT(AN819:AN832)=0,"",AVERAGE(AN819:AN832))</f>
      </c>
      <c r="AO833" s="231">
        <f>IF(COUNT(AO819:AO832)=0,"",AVERAGE(AO819:AO832))</f>
      </c>
      <c r="AP833" s="342">
        <f>SUM(AP819:AP832)</f>
        <v>0</v>
      </c>
      <c r="AQ833" s="367"/>
      <c r="AR833" s="232"/>
      <c r="AS833" s="232"/>
      <c r="AT833" s="232"/>
      <c r="AU833" s="232"/>
      <c r="AV833" s="232"/>
      <c r="AW833" s="232"/>
      <c r="AX833" s="232"/>
      <c r="AY833" s="232"/>
      <c r="AZ833" s="232"/>
      <c r="BA833" s="232"/>
      <c r="BB833" s="232"/>
      <c r="BC833" s="232"/>
      <c r="BD833" s="232"/>
      <c r="BE833" s="232"/>
      <c r="BF833" s="232"/>
      <c r="BG833" s="232"/>
      <c r="BH833" s="232"/>
      <c r="BI833" s="232"/>
      <c r="BJ833" s="232"/>
      <c r="BK833" s="232"/>
      <c r="BL833" s="232"/>
      <c r="BM833" s="232"/>
      <c r="BN833" s="232"/>
      <c r="BO833" s="232"/>
      <c r="BP833" s="232"/>
      <c r="BQ833" s="232"/>
      <c r="BR833" s="232"/>
      <c r="BS833" s="232"/>
      <c r="BT833" s="232"/>
      <c r="BU833" s="232"/>
      <c r="BV833" s="232"/>
      <c r="BW833" s="232"/>
      <c r="BX833" s="232"/>
      <c r="BY833" s="232"/>
      <c r="BZ833" s="232"/>
      <c r="CA833" s="232"/>
      <c r="CB833" s="232"/>
      <c r="CC833" s="232"/>
      <c r="CD833" s="232"/>
      <c r="CE833" s="232"/>
      <c r="CF833" s="232"/>
      <c r="CG833" s="232"/>
      <c r="CH833" s="232"/>
      <c r="CI833" s="232"/>
      <c r="CJ833" s="232"/>
      <c r="CK833" s="232"/>
      <c r="CL833" s="232"/>
      <c r="CM833" s="232"/>
      <c r="CN833" s="232"/>
      <c r="CO833" s="232"/>
      <c r="CP833" s="232"/>
      <c r="CQ833" s="232"/>
      <c r="CR833" s="232"/>
      <c r="CS833" s="232"/>
      <c r="CT833" s="232"/>
      <c r="CU833" s="232"/>
      <c r="CV833" s="232"/>
      <c r="CW833" s="232"/>
      <c r="CX833" s="232"/>
      <c r="CY833" s="232"/>
      <c r="CZ833" s="232"/>
      <c r="DA833" s="232"/>
      <c r="DB833" s="232"/>
      <c r="DC833" s="232"/>
      <c r="DD833" s="232"/>
      <c r="DE833" s="232"/>
      <c r="DF833" s="232"/>
      <c r="DG833" s="232"/>
      <c r="DH833" s="232"/>
      <c r="DI833" s="232"/>
      <c r="DJ833" s="232"/>
      <c r="DK833" s="232"/>
      <c r="DL833" s="232"/>
      <c r="DM833" s="232"/>
      <c r="DN833" s="232"/>
      <c r="DO833" s="232"/>
      <c r="DP833" s="232"/>
      <c r="DQ833" s="232"/>
      <c r="DR833" s="232"/>
      <c r="DS833" s="232"/>
      <c r="DT833" s="232"/>
      <c r="DU833" s="232"/>
      <c r="DV833" s="232"/>
      <c r="DW833" s="232"/>
      <c r="DX833" s="232"/>
      <c r="DY833" s="232"/>
      <c r="DZ833" s="232"/>
      <c r="EA833" s="232"/>
      <c r="EB833" s="232"/>
      <c r="EC833" s="232"/>
      <c r="ED833" s="232"/>
      <c r="EE833" s="232"/>
      <c r="EF833" s="232"/>
      <c r="EG833" s="232"/>
      <c r="EH833" s="232"/>
      <c r="EI833" s="232"/>
      <c r="EJ833" s="232"/>
      <c r="EK833" s="232"/>
      <c r="EL833" s="232"/>
      <c r="EM833" s="232"/>
      <c r="EN833" s="232"/>
      <c r="EO833" s="232"/>
      <c r="EP833" s="232"/>
      <c r="EQ833" s="232"/>
      <c r="ER833" s="232"/>
      <c r="ES833" s="232"/>
      <c r="ET833" s="232"/>
      <c r="EU833" s="232"/>
      <c r="EV833" s="232"/>
      <c r="EW833" s="232"/>
      <c r="EX833" s="232"/>
      <c r="EY833" s="232"/>
      <c r="EZ833" s="232"/>
      <c r="FA833" s="232"/>
      <c r="FB833" s="232"/>
      <c r="FC833" s="232"/>
      <c r="FD833" s="232"/>
      <c r="FE833" s="232"/>
      <c r="FF833" s="232"/>
      <c r="FG833" s="232"/>
      <c r="FH833" s="232"/>
      <c r="FI833" s="232"/>
      <c r="FJ833" s="232"/>
      <c r="FK833" s="232"/>
      <c r="FL833" s="232"/>
      <c r="FM833" s="232"/>
      <c r="FN833" s="232"/>
      <c r="FO833" s="232"/>
      <c r="FP833" s="232"/>
      <c r="FQ833" s="232"/>
      <c r="FR833" s="232"/>
      <c r="FS833" s="232"/>
      <c r="FT833" s="232"/>
      <c r="FU833" s="232"/>
      <c r="FV833" s="232"/>
      <c r="FW833" s="232"/>
      <c r="FX833" s="232"/>
      <c r="FY833" s="232"/>
      <c r="FZ833" s="232"/>
      <c r="GA833" s="232"/>
      <c r="GB833" s="232"/>
      <c r="GC833" s="232"/>
      <c r="GD833" s="232"/>
      <c r="GE833" s="232"/>
      <c r="GF833" s="232"/>
      <c r="GG833" s="232"/>
      <c r="GH833" s="232"/>
      <c r="GI833" s="232"/>
      <c r="GJ833" s="232"/>
      <c r="GK833" s="232"/>
      <c r="GL833" s="232"/>
      <c r="GM833" s="232"/>
      <c r="GN833" s="232"/>
      <c r="GO833" s="232"/>
      <c r="GP833" s="232"/>
      <c r="GQ833" s="232"/>
      <c r="GR833" s="232"/>
      <c r="GS833" s="232"/>
      <c r="GT833" s="232"/>
      <c r="GU833" s="232"/>
      <c r="GV833" s="232"/>
      <c r="GW833" s="232"/>
      <c r="GX833" s="232"/>
      <c r="GY833" s="232"/>
      <c r="GZ833" s="232"/>
      <c r="HA833" s="232"/>
      <c r="HB833" s="232"/>
      <c r="HC833" s="232"/>
      <c r="HD833" s="232"/>
      <c r="HE833" s="232"/>
      <c r="HF833" s="232"/>
      <c r="HG833" s="232"/>
      <c r="HH833" s="232"/>
      <c r="HI833" s="232"/>
      <c r="HJ833" s="232"/>
      <c r="HK833" s="232"/>
      <c r="HL833" s="232"/>
      <c r="HM833" s="232"/>
      <c r="HN833" s="232"/>
      <c r="HO833" s="232"/>
      <c r="HP833" s="232"/>
      <c r="HQ833" s="232"/>
      <c r="HR833" s="232"/>
      <c r="HS833" s="232"/>
      <c r="HT833" s="232"/>
      <c r="HU833" s="232"/>
      <c r="HV833" s="232"/>
      <c r="HW833" s="232"/>
      <c r="HX833" s="232"/>
      <c r="HY833" s="232"/>
      <c r="HZ833" s="232"/>
    </row>
    <row r="834" spans="1:234" s="232" customFormat="1" ht="10.5" customHeight="1" thickBot="1">
      <c r="A834" s="473"/>
      <c r="B834" s="474"/>
      <c r="C834" s="297">
        <f>SUM(C819:C832)</f>
        <v>411</v>
      </c>
      <c r="D834" s="288">
        <f>SUM(D819:D832)</f>
        <v>284</v>
      </c>
      <c r="E834" s="233">
        <f aca="true" t="shared" si="260" ref="E834:J834">SUM(E819:E832)</f>
        <v>11</v>
      </c>
      <c r="F834" s="233">
        <f t="shared" si="260"/>
        <v>49</v>
      </c>
      <c r="G834" s="233">
        <f t="shared" si="260"/>
        <v>26</v>
      </c>
      <c r="H834" s="233">
        <f t="shared" si="260"/>
        <v>2</v>
      </c>
      <c r="I834" s="233">
        <f t="shared" si="260"/>
        <v>39</v>
      </c>
      <c r="J834" s="233">
        <f t="shared" si="260"/>
        <v>0</v>
      </c>
      <c r="K834" s="234"/>
      <c r="L834" s="235"/>
      <c r="M834" s="236"/>
      <c r="N834" s="237"/>
      <c r="O834" s="477"/>
      <c r="P834" s="478"/>
      <c r="Q834" s="238">
        <f>IF(C834=0,"",Q833/C834*60)</f>
        <v>10.875912408759124</v>
      </c>
      <c r="R834" s="239"/>
      <c r="S834" s="239"/>
      <c r="T834" s="240"/>
      <c r="U834" s="240"/>
      <c r="V834" s="235"/>
      <c r="W834" s="234"/>
      <c r="X834" s="237"/>
      <c r="Y834" s="241"/>
      <c r="Z834" s="314">
        <f>SUM(Z819:Z832)</f>
        <v>11.8</v>
      </c>
      <c r="AA834" s="315">
        <f>SUM(AA819:AA832)</f>
        <v>7</v>
      </c>
      <c r="AB834" s="288">
        <f>SUM(AB819:AB832)</f>
        <v>235</v>
      </c>
      <c r="AC834" s="288">
        <f aca="true" t="shared" si="261" ref="AC834:AI834">SUM(AC819:AC832)</f>
        <v>144</v>
      </c>
      <c r="AD834" s="288">
        <f t="shared" si="261"/>
        <v>0</v>
      </c>
      <c r="AE834" s="288">
        <f t="shared" si="261"/>
        <v>0</v>
      </c>
      <c r="AF834" s="288">
        <f t="shared" si="261"/>
        <v>0</v>
      </c>
      <c r="AG834" s="288">
        <f t="shared" si="261"/>
        <v>0</v>
      </c>
      <c r="AH834" s="288">
        <f t="shared" si="261"/>
        <v>32</v>
      </c>
      <c r="AI834" s="449">
        <f t="shared" si="261"/>
        <v>0</v>
      </c>
      <c r="AJ834" s="235"/>
      <c r="AK834" s="241"/>
      <c r="AL834" s="314"/>
      <c r="AM834" s="343"/>
      <c r="AN834" s="343"/>
      <c r="AO834" s="315"/>
      <c r="AP834" s="344"/>
      <c r="AQ834" s="368"/>
      <c r="AR834" s="242"/>
      <c r="AS834" s="242"/>
      <c r="AT834" s="242"/>
      <c r="AU834" s="242"/>
      <c r="AV834" s="242"/>
      <c r="AW834" s="242"/>
      <c r="AX834" s="242"/>
      <c r="AY834" s="242"/>
      <c r="AZ834" s="242"/>
      <c r="BA834" s="242"/>
      <c r="BB834" s="242"/>
      <c r="BC834" s="242"/>
      <c r="BD834" s="242"/>
      <c r="BE834" s="242"/>
      <c r="BF834" s="242"/>
      <c r="BG834" s="242"/>
      <c r="BH834" s="242"/>
      <c r="BI834" s="242"/>
      <c r="BJ834" s="242"/>
      <c r="BK834" s="242"/>
      <c r="BL834" s="242"/>
      <c r="BM834" s="242"/>
      <c r="BN834" s="242"/>
      <c r="BO834" s="242"/>
      <c r="BP834" s="242"/>
      <c r="BQ834" s="242"/>
      <c r="BR834" s="242"/>
      <c r="BS834" s="242"/>
      <c r="BT834" s="242"/>
      <c r="BU834" s="242"/>
      <c r="BV834" s="242"/>
      <c r="BW834" s="242"/>
      <c r="BX834" s="242"/>
      <c r="BY834" s="242"/>
      <c r="BZ834" s="242"/>
      <c r="CA834" s="242"/>
      <c r="CB834" s="242"/>
      <c r="CC834" s="242"/>
      <c r="CD834" s="242"/>
      <c r="CE834" s="242"/>
      <c r="CF834" s="242"/>
      <c r="CG834" s="242"/>
      <c r="CH834" s="242"/>
      <c r="CI834" s="242"/>
      <c r="CJ834" s="242"/>
      <c r="CK834" s="242"/>
      <c r="CL834" s="242"/>
      <c r="CM834" s="242"/>
      <c r="CN834" s="242"/>
      <c r="CO834" s="242"/>
      <c r="CP834" s="242"/>
      <c r="CQ834" s="242"/>
      <c r="CR834" s="242"/>
      <c r="CS834" s="242"/>
      <c r="CT834" s="242"/>
      <c r="CU834" s="242"/>
      <c r="CV834" s="242"/>
      <c r="CW834" s="242"/>
      <c r="CX834" s="242"/>
      <c r="CY834" s="242"/>
      <c r="CZ834" s="242"/>
      <c r="DA834" s="242"/>
      <c r="DB834" s="242"/>
      <c r="DC834" s="242"/>
      <c r="DD834" s="242"/>
      <c r="DE834" s="242"/>
      <c r="DF834" s="242"/>
      <c r="DG834" s="242"/>
      <c r="DH834" s="242"/>
      <c r="DI834" s="242"/>
      <c r="DJ834" s="242"/>
      <c r="DK834" s="242"/>
      <c r="DL834" s="242"/>
      <c r="DM834" s="242"/>
      <c r="DN834" s="242"/>
      <c r="DO834" s="242"/>
      <c r="DP834" s="242"/>
      <c r="DQ834" s="242"/>
      <c r="DR834" s="242"/>
      <c r="DS834" s="242"/>
      <c r="DT834" s="242"/>
      <c r="DU834" s="242"/>
      <c r="DV834" s="242"/>
      <c r="DW834" s="242"/>
      <c r="DX834" s="242"/>
      <c r="DY834" s="242"/>
      <c r="DZ834" s="242"/>
      <c r="EA834" s="242"/>
      <c r="EB834" s="242"/>
      <c r="EC834" s="242"/>
      <c r="ED834" s="242"/>
      <c r="EE834" s="242"/>
      <c r="EF834" s="242"/>
      <c r="EG834" s="242"/>
      <c r="EH834" s="242"/>
      <c r="EI834" s="242"/>
      <c r="EJ834" s="242"/>
      <c r="EK834" s="242"/>
      <c r="EL834" s="242"/>
      <c r="EM834" s="242"/>
      <c r="EN834" s="242"/>
      <c r="EO834" s="242"/>
      <c r="EP834" s="242"/>
      <c r="EQ834" s="242"/>
      <c r="ER834" s="242"/>
      <c r="ES834" s="242"/>
      <c r="ET834" s="242"/>
      <c r="EU834" s="242"/>
      <c r="EV834" s="242"/>
      <c r="EW834" s="242"/>
      <c r="EX834" s="242"/>
      <c r="EY834" s="242"/>
      <c r="EZ834" s="242"/>
      <c r="FA834" s="242"/>
      <c r="FB834" s="242"/>
      <c r="FC834" s="242"/>
      <c r="FD834" s="242"/>
      <c r="FE834" s="242"/>
      <c r="FF834" s="242"/>
      <c r="FG834" s="242"/>
      <c r="FH834" s="242"/>
      <c r="FI834" s="242"/>
      <c r="FJ834" s="242"/>
      <c r="FK834" s="242"/>
      <c r="FL834" s="242"/>
      <c r="FM834" s="242"/>
      <c r="FN834" s="242"/>
      <c r="FO834" s="242"/>
      <c r="FP834" s="242"/>
      <c r="FQ834" s="242"/>
      <c r="FR834" s="242"/>
      <c r="FS834" s="242"/>
      <c r="FT834" s="242"/>
      <c r="FU834" s="242"/>
      <c r="FV834" s="242"/>
      <c r="FW834" s="242"/>
      <c r="FX834" s="242"/>
      <c r="FY834" s="242"/>
      <c r="FZ834" s="242"/>
      <c r="GA834" s="242"/>
      <c r="GB834" s="242"/>
      <c r="GC834" s="242"/>
      <c r="GD834" s="242"/>
      <c r="GE834" s="242"/>
      <c r="GF834" s="242"/>
      <c r="GG834" s="242"/>
      <c r="GH834" s="242"/>
      <c r="GI834" s="242"/>
      <c r="GJ834" s="242"/>
      <c r="GK834" s="242"/>
      <c r="GL834" s="242"/>
      <c r="GM834" s="242"/>
      <c r="GN834" s="242"/>
      <c r="GO834" s="242"/>
      <c r="GP834" s="242"/>
      <c r="GQ834" s="242"/>
      <c r="GR834" s="242"/>
      <c r="GS834" s="242"/>
      <c r="GT834" s="242"/>
      <c r="GU834" s="242"/>
      <c r="GV834" s="242"/>
      <c r="GW834" s="242"/>
      <c r="GX834" s="242"/>
      <c r="GY834" s="242"/>
      <c r="GZ834" s="242"/>
      <c r="HA834" s="242"/>
      <c r="HB834" s="242"/>
      <c r="HC834" s="242"/>
      <c r="HD834" s="242"/>
      <c r="HE834" s="242"/>
      <c r="HF834" s="242"/>
      <c r="HG834" s="242"/>
      <c r="HH834" s="242"/>
      <c r="HI834" s="242"/>
      <c r="HJ834" s="242"/>
      <c r="HK834" s="242"/>
      <c r="HL834" s="242"/>
      <c r="HM834" s="242"/>
      <c r="HN834" s="242"/>
      <c r="HO834" s="242"/>
      <c r="HP834" s="242"/>
      <c r="HQ834" s="242"/>
      <c r="HR834" s="242"/>
      <c r="HS834" s="242"/>
      <c r="HT834" s="242"/>
      <c r="HU834" s="242"/>
      <c r="HV834" s="242"/>
      <c r="HW834" s="242"/>
      <c r="HX834" s="242"/>
      <c r="HY834" s="242"/>
      <c r="HZ834" s="242"/>
    </row>
    <row r="835" spans="1:234" s="242" customFormat="1" ht="10.5" customHeight="1" thickBot="1">
      <c r="A835" s="59"/>
      <c r="B835" s="58"/>
      <c r="C835" s="298"/>
      <c r="D835" s="284"/>
      <c r="E835" s="80"/>
      <c r="F835" s="80"/>
      <c r="G835" s="80"/>
      <c r="H835" s="80"/>
      <c r="I835" s="80"/>
      <c r="J835" s="81"/>
      <c r="K835" s="28"/>
      <c r="L835" s="30"/>
      <c r="M835" s="82"/>
      <c r="N835" s="83"/>
      <c r="O835" s="211"/>
      <c r="P835" s="221"/>
      <c r="Q835" s="225"/>
      <c r="R835" s="70"/>
      <c r="S835" s="70"/>
      <c r="T835" s="29"/>
      <c r="U835" s="29"/>
      <c r="V835" s="30"/>
      <c r="W835" s="28"/>
      <c r="X835" s="83"/>
      <c r="Y835" s="140"/>
      <c r="Z835" s="185"/>
      <c r="AA835" s="34"/>
      <c r="AB835" s="32"/>
      <c r="AC835" s="33"/>
      <c r="AD835" s="33"/>
      <c r="AE835" s="33"/>
      <c r="AF835" s="33"/>
      <c r="AG835" s="33"/>
      <c r="AH835" s="33"/>
      <c r="AI835" s="34"/>
      <c r="AJ835" s="30"/>
      <c r="AK835" s="180" t="s">
        <v>99</v>
      </c>
      <c r="AL835" s="185"/>
      <c r="AM835" s="33"/>
      <c r="AN835" s="33"/>
      <c r="AO835" s="34"/>
      <c r="AP835" s="352"/>
      <c r="AQ835" s="369"/>
      <c r="AR835" s="59"/>
      <c r="AS835" s="59"/>
      <c r="AT835" s="59"/>
      <c r="AU835" s="59"/>
      <c r="AV835" s="59"/>
      <c r="AW835" s="59"/>
      <c r="AX835" s="59"/>
      <c r="AY835" s="59"/>
      <c r="AZ835" s="59"/>
      <c r="BA835" s="59"/>
      <c r="BB835" s="59"/>
      <c r="BC835" s="59"/>
      <c r="BD835" s="59"/>
      <c r="BE835" s="59"/>
      <c r="BF835" s="59"/>
      <c r="BG835" s="59"/>
      <c r="BH835" s="59"/>
      <c r="BI835" s="59"/>
      <c r="BJ835" s="59"/>
      <c r="BK835" s="59"/>
      <c r="BL835" s="59"/>
      <c r="BM835" s="59"/>
      <c r="BN835" s="59"/>
      <c r="BO835" s="59"/>
      <c r="BP835" s="59"/>
      <c r="BQ835" s="59"/>
      <c r="BR835" s="59"/>
      <c r="BS835" s="59"/>
      <c r="BT835" s="59"/>
      <c r="BU835" s="59"/>
      <c r="BV835" s="59"/>
      <c r="BW835" s="59"/>
      <c r="BX835" s="59"/>
      <c r="BY835" s="59"/>
      <c r="BZ835" s="59"/>
      <c r="CA835" s="59"/>
      <c r="CB835" s="59"/>
      <c r="CC835" s="59"/>
      <c r="CD835" s="59"/>
      <c r="CE835" s="59"/>
      <c r="CF835" s="59"/>
      <c r="CG835" s="59"/>
      <c r="CH835" s="59"/>
      <c r="CI835" s="59"/>
      <c r="CJ835" s="59"/>
      <c r="CK835" s="59"/>
      <c r="CL835" s="59"/>
      <c r="CM835" s="59"/>
      <c r="CN835" s="59"/>
      <c r="CO835" s="59"/>
      <c r="CP835" s="59"/>
      <c r="CQ835" s="59"/>
      <c r="CR835" s="59"/>
      <c r="CS835" s="59"/>
      <c r="CT835" s="59"/>
      <c r="CU835" s="59"/>
      <c r="CV835" s="59"/>
      <c r="CW835" s="59"/>
      <c r="CX835" s="59"/>
      <c r="CY835" s="59"/>
      <c r="CZ835" s="59"/>
      <c r="DA835" s="59"/>
      <c r="DB835" s="59"/>
      <c r="DC835" s="59"/>
      <c r="DD835" s="59"/>
      <c r="DE835" s="59"/>
      <c r="DF835" s="59"/>
      <c r="DG835" s="59"/>
      <c r="DH835" s="59"/>
      <c r="DI835" s="59"/>
      <c r="DJ835" s="59"/>
      <c r="DK835" s="59"/>
      <c r="DL835" s="59"/>
      <c r="DM835" s="59"/>
      <c r="DN835" s="59"/>
      <c r="DO835" s="59"/>
      <c r="DP835" s="59"/>
      <c r="DQ835" s="59"/>
      <c r="DR835" s="59"/>
      <c r="DS835" s="59"/>
      <c r="DT835" s="59"/>
      <c r="DU835" s="59"/>
      <c r="DV835" s="59"/>
      <c r="DW835" s="59"/>
      <c r="DX835" s="59"/>
      <c r="DY835" s="59"/>
      <c r="DZ835" s="59"/>
      <c r="EA835" s="59"/>
      <c r="EB835" s="59"/>
      <c r="EC835" s="59"/>
      <c r="ED835" s="59"/>
      <c r="EE835" s="59"/>
      <c r="EF835" s="59"/>
      <c r="EG835" s="59"/>
      <c r="EH835" s="59"/>
      <c r="EI835" s="59"/>
      <c r="EJ835" s="59"/>
      <c r="EK835" s="59"/>
      <c r="EL835" s="59"/>
      <c r="EM835" s="59"/>
      <c r="EN835" s="59"/>
      <c r="EO835" s="59"/>
      <c r="EP835" s="59"/>
      <c r="EQ835" s="59"/>
      <c r="ER835" s="59"/>
      <c r="ES835" s="59"/>
      <c r="ET835" s="59"/>
      <c r="EU835" s="59"/>
      <c r="EV835" s="59"/>
      <c r="EW835" s="59"/>
      <c r="EX835" s="59"/>
      <c r="EY835" s="59"/>
      <c r="EZ835" s="59"/>
      <c r="FA835" s="59"/>
      <c r="FB835" s="59"/>
      <c r="FC835" s="59"/>
      <c r="FD835" s="59"/>
      <c r="FE835" s="59"/>
      <c r="FF835" s="59"/>
      <c r="FG835" s="59"/>
      <c r="FH835" s="59"/>
      <c r="FI835" s="59"/>
      <c r="FJ835" s="59"/>
      <c r="FK835" s="59"/>
      <c r="FL835" s="59"/>
      <c r="FM835" s="59"/>
      <c r="FN835" s="59"/>
      <c r="FO835" s="59"/>
      <c r="FP835" s="59"/>
      <c r="FQ835" s="59"/>
      <c r="FR835" s="59"/>
      <c r="FS835" s="59"/>
      <c r="FT835" s="59"/>
      <c r="FU835" s="59"/>
      <c r="FV835" s="59"/>
      <c r="FW835" s="59"/>
      <c r="FX835" s="59"/>
      <c r="FY835" s="59"/>
      <c r="FZ835" s="59"/>
      <c r="GA835" s="59"/>
      <c r="GB835" s="59"/>
      <c r="GC835" s="59"/>
      <c r="GD835" s="59"/>
      <c r="GE835" s="59"/>
      <c r="GF835" s="59"/>
      <c r="GG835" s="59"/>
      <c r="GH835" s="59"/>
      <c r="GI835" s="59"/>
      <c r="GJ835" s="59"/>
      <c r="GK835" s="59"/>
      <c r="GL835" s="59"/>
      <c r="GM835" s="59"/>
      <c r="GN835" s="59"/>
      <c r="GO835" s="59"/>
      <c r="GP835" s="59"/>
      <c r="GQ835" s="59"/>
      <c r="GR835" s="59"/>
      <c r="GS835" s="59"/>
      <c r="GT835" s="59"/>
      <c r="GU835" s="59"/>
      <c r="GV835" s="59"/>
      <c r="GW835" s="59"/>
      <c r="GX835" s="59"/>
      <c r="GY835" s="59"/>
      <c r="GZ835" s="59"/>
      <c r="HA835" s="59"/>
      <c r="HB835" s="59"/>
      <c r="HC835" s="59"/>
      <c r="HD835" s="59"/>
      <c r="HE835" s="59"/>
      <c r="HF835" s="59"/>
      <c r="HG835" s="59"/>
      <c r="HH835" s="59"/>
      <c r="HI835" s="59"/>
      <c r="HJ835" s="59"/>
      <c r="HK835" s="59"/>
      <c r="HL835" s="59"/>
      <c r="HM835" s="59"/>
      <c r="HN835" s="59"/>
      <c r="HO835" s="59"/>
      <c r="HP835" s="59"/>
      <c r="HQ835" s="59"/>
      <c r="HR835" s="59"/>
      <c r="HS835" s="59"/>
      <c r="HT835" s="59"/>
      <c r="HU835" s="59"/>
      <c r="HV835" s="59"/>
      <c r="HW835" s="59"/>
      <c r="HX835" s="59"/>
      <c r="HY835" s="59"/>
      <c r="HZ835" s="59"/>
    </row>
    <row r="836" spans="2:3" ht="10.5" customHeight="1">
      <c r="B836" s="58"/>
      <c r="C836" s="298"/>
    </row>
    <row r="837" spans="2:3" ht="10.5" customHeight="1">
      <c r="B837" s="58"/>
      <c r="C837" s="298"/>
    </row>
    <row r="838" spans="2:3" ht="10.5" customHeight="1">
      <c r="B838" s="58"/>
      <c r="C838" s="298"/>
    </row>
    <row r="839" spans="2:3" ht="10.5" customHeight="1">
      <c r="B839" s="58"/>
      <c r="C839" s="298"/>
    </row>
    <row r="840" spans="2:3" ht="10.5" customHeight="1">
      <c r="B840" s="58"/>
      <c r="C840" s="298"/>
    </row>
    <row r="841" spans="2:3" ht="10.5" customHeight="1">
      <c r="B841" s="58"/>
      <c r="C841" s="298"/>
    </row>
    <row r="842" spans="2:3" ht="10.5" customHeight="1">
      <c r="B842" s="58"/>
      <c r="C842" s="298"/>
    </row>
    <row r="843" spans="2:3" ht="10.5" customHeight="1">
      <c r="B843" s="58"/>
      <c r="C843" s="298"/>
    </row>
    <row r="844" spans="2:3" ht="10.5" customHeight="1">
      <c r="B844" s="58"/>
      <c r="C844" s="298"/>
    </row>
    <row r="845" spans="2:3" ht="10.5" customHeight="1">
      <c r="B845" s="58"/>
      <c r="C845" s="298"/>
    </row>
    <row r="846" spans="2:3" ht="10.5" customHeight="1">
      <c r="B846" s="58"/>
      <c r="C846" s="298"/>
    </row>
    <row r="847" spans="2:3" ht="10.5" customHeight="1">
      <c r="B847" s="58"/>
      <c r="C847" s="298"/>
    </row>
    <row r="848" spans="2:3" ht="10.5" customHeight="1">
      <c r="B848" s="58"/>
      <c r="C848" s="298"/>
    </row>
    <row r="849" spans="2:3" ht="10.5" customHeight="1">
      <c r="B849" s="58"/>
      <c r="C849" s="298"/>
    </row>
    <row r="850" spans="2:3" ht="10.5" customHeight="1">
      <c r="B850" s="58"/>
      <c r="C850" s="298"/>
    </row>
    <row r="851" spans="2:3" ht="10.5" customHeight="1">
      <c r="B851" s="58"/>
      <c r="C851" s="298"/>
    </row>
    <row r="852" spans="2:3" ht="10.5" customHeight="1">
      <c r="B852" s="58"/>
      <c r="C852" s="298"/>
    </row>
    <row r="853" spans="2:3" ht="10.5" customHeight="1">
      <c r="B853" s="58"/>
      <c r="C853" s="298"/>
    </row>
    <row r="854" spans="2:3" ht="10.5" customHeight="1">
      <c r="B854" s="58"/>
      <c r="C854" s="298"/>
    </row>
    <row r="855" spans="2:3" ht="10.5" customHeight="1">
      <c r="B855" s="58"/>
      <c r="C855" s="298"/>
    </row>
    <row r="856" spans="2:3" ht="10.5" customHeight="1">
      <c r="B856" s="58"/>
      <c r="C856" s="298"/>
    </row>
    <row r="857" spans="2:3" ht="10.5" customHeight="1">
      <c r="B857" s="58"/>
      <c r="C857" s="298"/>
    </row>
    <row r="858" spans="2:3" ht="10.5" customHeight="1">
      <c r="B858" s="58"/>
      <c r="C858" s="298"/>
    </row>
    <row r="859" spans="2:3" ht="10.5" customHeight="1">
      <c r="B859" s="58"/>
      <c r="C859" s="298"/>
    </row>
    <row r="860" spans="2:3" ht="10.5" customHeight="1">
      <c r="B860" s="58"/>
      <c r="C860" s="298"/>
    </row>
    <row r="861" spans="2:3" ht="10.5" customHeight="1">
      <c r="B861" s="58"/>
      <c r="C861" s="298"/>
    </row>
    <row r="862" spans="2:3" ht="10.5" customHeight="1">
      <c r="B862" s="58"/>
      <c r="C862" s="298"/>
    </row>
    <row r="863" spans="2:3" ht="10.5" customHeight="1">
      <c r="B863" s="58"/>
      <c r="C863" s="298"/>
    </row>
    <row r="864" spans="2:3" ht="10.5" customHeight="1">
      <c r="B864" s="58"/>
      <c r="C864" s="298"/>
    </row>
    <row r="865" spans="2:3" ht="10.5" customHeight="1">
      <c r="B865" s="58"/>
      <c r="C865" s="298"/>
    </row>
    <row r="866" spans="2:3" ht="10.5" customHeight="1">
      <c r="B866" s="58"/>
      <c r="C866" s="298"/>
    </row>
  </sheetData>
  <mergeCells count="1198">
    <mergeCell ref="AQ831:AQ832"/>
    <mergeCell ref="AQ823:AQ824"/>
    <mergeCell ref="AQ825:AQ826"/>
    <mergeCell ref="AQ827:AQ828"/>
    <mergeCell ref="AQ829:AQ830"/>
    <mergeCell ref="AQ813:AQ814"/>
    <mergeCell ref="AQ815:AQ816"/>
    <mergeCell ref="AQ819:AQ820"/>
    <mergeCell ref="AQ821:AQ822"/>
    <mergeCell ref="AQ805:AQ806"/>
    <mergeCell ref="AQ807:AQ808"/>
    <mergeCell ref="AQ809:AQ810"/>
    <mergeCell ref="AQ811:AQ812"/>
    <mergeCell ref="AQ795:AQ796"/>
    <mergeCell ref="AQ797:AQ798"/>
    <mergeCell ref="AQ799:AQ800"/>
    <mergeCell ref="AQ803:AQ804"/>
    <mergeCell ref="AQ787:AQ788"/>
    <mergeCell ref="AQ789:AQ790"/>
    <mergeCell ref="AQ791:AQ792"/>
    <mergeCell ref="AQ793:AQ794"/>
    <mergeCell ref="AQ777:AQ778"/>
    <mergeCell ref="AQ779:AQ780"/>
    <mergeCell ref="AQ781:AQ782"/>
    <mergeCell ref="AQ783:AQ784"/>
    <mergeCell ref="AQ767:AQ768"/>
    <mergeCell ref="AQ771:AQ772"/>
    <mergeCell ref="AQ773:AQ774"/>
    <mergeCell ref="AQ775:AQ776"/>
    <mergeCell ref="AQ759:AQ760"/>
    <mergeCell ref="AQ761:AQ762"/>
    <mergeCell ref="AQ763:AQ764"/>
    <mergeCell ref="AQ765:AQ766"/>
    <mergeCell ref="AQ749:AQ750"/>
    <mergeCell ref="AQ751:AQ752"/>
    <mergeCell ref="AQ755:AQ756"/>
    <mergeCell ref="AQ757:AQ758"/>
    <mergeCell ref="AQ741:AQ742"/>
    <mergeCell ref="AQ743:AQ744"/>
    <mergeCell ref="AQ745:AQ746"/>
    <mergeCell ref="AQ747:AQ748"/>
    <mergeCell ref="AQ731:AQ732"/>
    <mergeCell ref="AQ733:AQ734"/>
    <mergeCell ref="AQ735:AQ736"/>
    <mergeCell ref="AQ739:AQ740"/>
    <mergeCell ref="AQ723:AQ724"/>
    <mergeCell ref="AQ725:AQ726"/>
    <mergeCell ref="AQ727:AQ728"/>
    <mergeCell ref="AQ729:AQ730"/>
    <mergeCell ref="AQ713:AQ714"/>
    <mergeCell ref="AQ715:AQ716"/>
    <mergeCell ref="AQ717:AQ718"/>
    <mergeCell ref="AQ719:AQ720"/>
    <mergeCell ref="AQ703:AQ704"/>
    <mergeCell ref="AQ707:AQ708"/>
    <mergeCell ref="AQ709:AQ710"/>
    <mergeCell ref="AQ711:AQ712"/>
    <mergeCell ref="AQ695:AQ696"/>
    <mergeCell ref="AQ697:AQ698"/>
    <mergeCell ref="AQ699:AQ700"/>
    <mergeCell ref="AQ701:AQ702"/>
    <mergeCell ref="AQ685:AQ686"/>
    <mergeCell ref="AQ687:AQ688"/>
    <mergeCell ref="AQ691:AQ692"/>
    <mergeCell ref="AQ693:AQ694"/>
    <mergeCell ref="AQ677:AQ678"/>
    <mergeCell ref="AQ679:AQ680"/>
    <mergeCell ref="AQ681:AQ682"/>
    <mergeCell ref="AQ683:AQ684"/>
    <mergeCell ref="AQ667:AQ668"/>
    <mergeCell ref="AQ669:AQ670"/>
    <mergeCell ref="AQ671:AQ672"/>
    <mergeCell ref="AQ675:AQ676"/>
    <mergeCell ref="AQ659:AQ660"/>
    <mergeCell ref="AQ661:AQ662"/>
    <mergeCell ref="AQ663:AQ664"/>
    <mergeCell ref="AQ665:AQ666"/>
    <mergeCell ref="AQ649:AQ650"/>
    <mergeCell ref="AQ651:AQ652"/>
    <mergeCell ref="AQ653:AQ654"/>
    <mergeCell ref="AQ655:AQ656"/>
    <mergeCell ref="AQ639:AQ640"/>
    <mergeCell ref="AQ643:AQ644"/>
    <mergeCell ref="AQ645:AQ646"/>
    <mergeCell ref="AQ647:AQ648"/>
    <mergeCell ref="AQ631:AQ632"/>
    <mergeCell ref="AQ633:AQ634"/>
    <mergeCell ref="AQ635:AQ636"/>
    <mergeCell ref="AQ637:AQ638"/>
    <mergeCell ref="AQ621:AQ622"/>
    <mergeCell ref="AQ623:AQ624"/>
    <mergeCell ref="AQ627:AQ628"/>
    <mergeCell ref="AQ629:AQ630"/>
    <mergeCell ref="AQ613:AQ614"/>
    <mergeCell ref="AQ615:AQ616"/>
    <mergeCell ref="AQ617:AQ618"/>
    <mergeCell ref="AQ619:AQ620"/>
    <mergeCell ref="AQ603:AQ604"/>
    <mergeCell ref="AQ605:AQ606"/>
    <mergeCell ref="AQ607:AQ608"/>
    <mergeCell ref="AQ611:AQ612"/>
    <mergeCell ref="AQ595:AQ596"/>
    <mergeCell ref="AQ597:AQ598"/>
    <mergeCell ref="AQ599:AQ600"/>
    <mergeCell ref="AQ601:AQ602"/>
    <mergeCell ref="AQ585:AQ586"/>
    <mergeCell ref="AQ587:AQ588"/>
    <mergeCell ref="AQ589:AQ590"/>
    <mergeCell ref="AQ591:AQ592"/>
    <mergeCell ref="AQ575:AQ576"/>
    <mergeCell ref="AQ579:AQ580"/>
    <mergeCell ref="AQ581:AQ582"/>
    <mergeCell ref="AQ583:AQ584"/>
    <mergeCell ref="AQ567:AQ568"/>
    <mergeCell ref="AQ569:AQ570"/>
    <mergeCell ref="AQ571:AQ572"/>
    <mergeCell ref="AQ573:AQ574"/>
    <mergeCell ref="AQ557:AQ558"/>
    <mergeCell ref="AQ559:AQ560"/>
    <mergeCell ref="AQ563:AQ564"/>
    <mergeCell ref="AQ565:AQ566"/>
    <mergeCell ref="AQ549:AQ550"/>
    <mergeCell ref="AQ551:AQ552"/>
    <mergeCell ref="AQ553:AQ554"/>
    <mergeCell ref="AQ555:AQ556"/>
    <mergeCell ref="AQ539:AQ540"/>
    <mergeCell ref="AQ541:AQ542"/>
    <mergeCell ref="AQ543:AQ544"/>
    <mergeCell ref="AQ547:AQ548"/>
    <mergeCell ref="AQ531:AQ532"/>
    <mergeCell ref="AQ533:AQ534"/>
    <mergeCell ref="AQ535:AQ536"/>
    <mergeCell ref="AQ537:AQ538"/>
    <mergeCell ref="AQ521:AQ522"/>
    <mergeCell ref="AQ523:AQ524"/>
    <mergeCell ref="AQ525:AQ526"/>
    <mergeCell ref="AQ527:AQ528"/>
    <mergeCell ref="AQ511:AQ512"/>
    <mergeCell ref="AQ515:AQ516"/>
    <mergeCell ref="AQ517:AQ518"/>
    <mergeCell ref="AQ519:AQ520"/>
    <mergeCell ref="AQ503:AQ504"/>
    <mergeCell ref="AQ505:AQ506"/>
    <mergeCell ref="AQ507:AQ508"/>
    <mergeCell ref="AQ509:AQ510"/>
    <mergeCell ref="AQ493:AQ494"/>
    <mergeCell ref="AQ495:AQ496"/>
    <mergeCell ref="AQ499:AQ500"/>
    <mergeCell ref="AQ501:AQ502"/>
    <mergeCell ref="AQ485:AQ486"/>
    <mergeCell ref="AQ487:AQ488"/>
    <mergeCell ref="AQ489:AQ490"/>
    <mergeCell ref="AQ491:AQ492"/>
    <mergeCell ref="AQ475:AQ476"/>
    <mergeCell ref="AQ477:AQ478"/>
    <mergeCell ref="AQ479:AQ480"/>
    <mergeCell ref="AQ483:AQ484"/>
    <mergeCell ref="AQ467:AQ468"/>
    <mergeCell ref="AQ469:AQ470"/>
    <mergeCell ref="AQ471:AQ472"/>
    <mergeCell ref="AQ473:AQ474"/>
    <mergeCell ref="AQ457:AQ458"/>
    <mergeCell ref="AQ459:AQ460"/>
    <mergeCell ref="AQ461:AQ462"/>
    <mergeCell ref="AQ463:AQ464"/>
    <mergeCell ref="AQ447:AQ448"/>
    <mergeCell ref="AQ451:AQ452"/>
    <mergeCell ref="AQ453:AQ454"/>
    <mergeCell ref="AQ455:AQ456"/>
    <mergeCell ref="AQ439:AQ440"/>
    <mergeCell ref="AQ441:AQ442"/>
    <mergeCell ref="AQ443:AQ444"/>
    <mergeCell ref="AQ445:AQ446"/>
    <mergeCell ref="AQ429:AQ430"/>
    <mergeCell ref="AQ431:AQ432"/>
    <mergeCell ref="AQ435:AQ436"/>
    <mergeCell ref="AQ437:AQ438"/>
    <mergeCell ref="AQ421:AQ422"/>
    <mergeCell ref="AQ423:AQ424"/>
    <mergeCell ref="AQ425:AQ426"/>
    <mergeCell ref="AQ427:AQ428"/>
    <mergeCell ref="AQ411:AQ412"/>
    <mergeCell ref="AQ413:AQ414"/>
    <mergeCell ref="AQ415:AQ416"/>
    <mergeCell ref="AQ419:AQ420"/>
    <mergeCell ref="AQ403:AQ404"/>
    <mergeCell ref="AQ405:AQ406"/>
    <mergeCell ref="AQ407:AQ408"/>
    <mergeCell ref="AQ409:AQ410"/>
    <mergeCell ref="AQ393:AQ394"/>
    <mergeCell ref="AQ395:AQ396"/>
    <mergeCell ref="AQ397:AQ398"/>
    <mergeCell ref="AQ399:AQ400"/>
    <mergeCell ref="AQ383:AQ384"/>
    <mergeCell ref="AQ387:AQ388"/>
    <mergeCell ref="AQ389:AQ390"/>
    <mergeCell ref="AQ391:AQ392"/>
    <mergeCell ref="AQ375:AQ376"/>
    <mergeCell ref="AQ377:AQ378"/>
    <mergeCell ref="AQ379:AQ380"/>
    <mergeCell ref="AQ381:AQ382"/>
    <mergeCell ref="AQ365:AQ366"/>
    <mergeCell ref="AQ367:AQ368"/>
    <mergeCell ref="AQ371:AQ372"/>
    <mergeCell ref="AQ373:AQ374"/>
    <mergeCell ref="AQ357:AQ358"/>
    <mergeCell ref="AQ359:AQ360"/>
    <mergeCell ref="AQ361:AQ362"/>
    <mergeCell ref="AQ363:AQ364"/>
    <mergeCell ref="AQ347:AQ348"/>
    <mergeCell ref="AQ349:AQ350"/>
    <mergeCell ref="AQ351:AQ352"/>
    <mergeCell ref="AQ355:AQ356"/>
    <mergeCell ref="AQ339:AQ340"/>
    <mergeCell ref="AQ341:AQ342"/>
    <mergeCell ref="AQ343:AQ344"/>
    <mergeCell ref="AQ345:AQ346"/>
    <mergeCell ref="AQ329:AQ330"/>
    <mergeCell ref="AQ331:AQ332"/>
    <mergeCell ref="AQ333:AQ334"/>
    <mergeCell ref="AQ335:AQ336"/>
    <mergeCell ref="AQ319:AQ320"/>
    <mergeCell ref="AQ323:AQ324"/>
    <mergeCell ref="AQ325:AQ326"/>
    <mergeCell ref="AQ327:AQ328"/>
    <mergeCell ref="AQ311:AQ312"/>
    <mergeCell ref="AQ313:AQ314"/>
    <mergeCell ref="AQ315:AQ316"/>
    <mergeCell ref="AQ317:AQ318"/>
    <mergeCell ref="AQ301:AQ302"/>
    <mergeCell ref="AQ303:AQ304"/>
    <mergeCell ref="AQ307:AQ308"/>
    <mergeCell ref="AQ309:AQ310"/>
    <mergeCell ref="AQ293:AQ294"/>
    <mergeCell ref="AQ295:AQ296"/>
    <mergeCell ref="AQ297:AQ298"/>
    <mergeCell ref="AQ299:AQ300"/>
    <mergeCell ref="AQ283:AQ284"/>
    <mergeCell ref="AQ285:AQ286"/>
    <mergeCell ref="AQ287:AQ288"/>
    <mergeCell ref="AQ291:AQ292"/>
    <mergeCell ref="AQ275:AQ276"/>
    <mergeCell ref="AQ277:AQ278"/>
    <mergeCell ref="AQ279:AQ280"/>
    <mergeCell ref="AQ281:AQ282"/>
    <mergeCell ref="AQ265:AQ266"/>
    <mergeCell ref="AQ267:AQ268"/>
    <mergeCell ref="AQ269:AQ270"/>
    <mergeCell ref="AQ271:AQ272"/>
    <mergeCell ref="AQ255:AQ256"/>
    <mergeCell ref="AQ259:AQ260"/>
    <mergeCell ref="AQ261:AQ262"/>
    <mergeCell ref="AQ263:AQ264"/>
    <mergeCell ref="AQ247:AQ248"/>
    <mergeCell ref="AQ249:AQ250"/>
    <mergeCell ref="AQ251:AQ252"/>
    <mergeCell ref="AQ253:AQ254"/>
    <mergeCell ref="AQ237:AQ238"/>
    <mergeCell ref="AQ239:AQ240"/>
    <mergeCell ref="AQ243:AQ244"/>
    <mergeCell ref="AQ245:AQ246"/>
    <mergeCell ref="AQ229:AQ230"/>
    <mergeCell ref="AQ231:AQ232"/>
    <mergeCell ref="AQ233:AQ234"/>
    <mergeCell ref="AQ235:AQ236"/>
    <mergeCell ref="AQ219:AQ220"/>
    <mergeCell ref="AQ221:AQ222"/>
    <mergeCell ref="AQ223:AQ224"/>
    <mergeCell ref="AQ227:AQ228"/>
    <mergeCell ref="AQ211:AQ212"/>
    <mergeCell ref="AQ213:AQ214"/>
    <mergeCell ref="AQ215:AQ216"/>
    <mergeCell ref="AQ217:AQ218"/>
    <mergeCell ref="AQ201:AQ202"/>
    <mergeCell ref="AQ203:AQ204"/>
    <mergeCell ref="AQ205:AQ206"/>
    <mergeCell ref="AQ207:AQ208"/>
    <mergeCell ref="AQ191:AQ192"/>
    <mergeCell ref="AQ195:AQ196"/>
    <mergeCell ref="AQ197:AQ198"/>
    <mergeCell ref="AQ199:AQ200"/>
    <mergeCell ref="AQ183:AQ184"/>
    <mergeCell ref="AQ185:AQ186"/>
    <mergeCell ref="AQ187:AQ188"/>
    <mergeCell ref="AQ189:AQ190"/>
    <mergeCell ref="AQ173:AQ174"/>
    <mergeCell ref="AQ175:AQ176"/>
    <mergeCell ref="AQ179:AQ180"/>
    <mergeCell ref="AQ181:AQ182"/>
    <mergeCell ref="AQ165:AQ166"/>
    <mergeCell ref="AQ167:AQ168"/>
    <mergeCell ref="AQ169:AQ170"/>
    <mergeCell ref="AQ171:AQ172"/>
    <mergeCell ref="AQ155:AQ156"/>
    <mergeCell ref="AQ157:AQ158"/>
    <mergeCell ref="AQ159:AQ160"/>
    <mergeCell ref="AQ163:AQ164"/>
    <mergeCell ref="AQ147:AQ148"/>
    <mergeCell ref="AQ149:AQ150"/>
    <mergeCell ref="AQ151:AQ152"/>
    <mergeCell ref="AQ153:AQ154"/>
    <mergeCell ref="AQ137:AQ138"/>
    <mergeCell ref="AQ139:AQ140"/>
    <mergeCell ref="AQ141:AQ142"/>
    <mergeCell ref="AQ143:AQ144"/>
    <mergeCell ref="AQ127:AQ128"/>
    <mergeCell ref="AQ131:AQ132"/>
    <mergeCell ref="AQ133:AQ134"/>
    <mergeCell ref="AQ135:AQ136"/>
    <mergeCell ref="AQ119:AQ120"/>
    <mergeCell ref="AQ121:AQ122"/>
    <mergeCell ref="AQ123:AQ124"/>
    <mergeCell ref="AQ125:AQ126"/>
    <mergeCell ref="AQ109:AQ110"/>
    <mergeCell ref="AQ111:AQ112"/>
    <mergeCell ref="AQ115:AQ116"/>
    <mergeCell ref="AQ117:AQ118"/>
    <mergeCell ref="AQ101:AQ102"/>
    <mergeCell ref="AQ103:AQ104"/>
    <mergeCell ref="AQ105:AQ106"/>
    <mergeCell ref="AQ107:AQ108"/>
    <mergeCell ref="AQ91:AQ92"/>
    <mergeCell ref="AQ93:AQ94"/>
    <mergeCell ref="AQ95:AQ96"/>
    <mergeCell ref="AQ99:AQ100"/>
    <mergeCell ref="AQ83:AQ84"/>
    <mergeCell ref="AQ85:AQ86"/>
    <mergeCell ref="AQ87:AQ88"/>
    <mergeCell ref="AQ89:AQ90"/>
    <mergeCell ref="AQ73:AQ74"/>
    <mergeCell ref="AQ75:AQ76"/>
    <mergeCell ref="AQ77:AQ78"/>
    <mergeCell ref="AQ79:AQ80"/>
    <mergeCell ref="AQ63:AQ64"/>
    <mergeCell ref="AQ67:AQ68"/>
    <mergeCell ref="AQ69:AQ70"/>
    <mergeCell ref="AQ71:AQ72"/>
    <mergeCell ref="AQ55:AQ56"/>
    <mergeCell ref="AQ57:AQ58"/>
    <mergeCell ref="AQ59:AQ60"/>
    <mergeCell ref="AQ61:AQ62"/>
    <mergeCell ref="AQ45:AQ46"/>
    <mergeCell ref="AQ47:AQ48"/>
    <mergeCell ref="AQ51:AQ52"/>
    <mergeCell ref="AQ53:AQ54"/>
    <mergeCell ref="AQ37:AQ38"/>
    <mergeCell ref="AQ39:AQ40"/>
    <mergeCell ref="AQ41:AQ42"/>
    <mergeCell ref="AQ43:AQ44"/>
    <mergeCell ref="AQ27:AQ28"/>
    <mergeCell ref="AQ29:AQ30"/>
    <mergeCell ref="AQ31:AQ32"/>
    <mergeCell ref="AQ35:AQ36"/>
    <mergeCell ref="AQ19:AQ20"/>
    <mergeCell ref="AQ21:AQ22"/>
    <mergeCell ref="AQ23:AQ24"/>
    <mergeCell ref="AQ25:AQ26"/>
    <mergeCell ref="AQ9:AQ10"/>
    <mergeCell ref="AQ11:AQ12"/>
    <mergeCell ref="AQ13:AQ14"/>
    <mergeCell ref="AQ15:AQ16"/>
    <mergeCell ref="W1:X1"/>
    <mergeCell ref="AQ3:AQ4"/>
    <mergeCell ref="AQ5:AQ6"/>
    <mergeCell ref="AQ7:AQ8"/>
    <mergeCell ref="A3:A4"/>
    <mergeCell ref="B3:B4"/>
    <mergeCell ref="A5:A6"/>
    <mergeCell ref="A7:A8"/>
    <mergeCell ref="B5:B6"/>
    <mergeCell ref="B7:B8"/>
    <mergeCell ref="A9:A10"/>
    <mergeCell ref="A11:A12"/>
    <mergeCell ref="A13:A14"/>
    <mergeCell ref="A15:A16"/>
    <mergeCell ref="B9:B10"/>
    <mergeCell ref="B11:B12"/>
    <mergeCell ref="B13:B14"/>
    <mergeCell ref="B15:B16"/>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5:A36"/>
    <mergeCell ref="B35:B36"/>
    <mergeCell ref="A37:A38"/>
    <mergeCell ref="B37:B38"/>
    <mergeCell ref="A39:A40"/>
    <mergeCell ref="B39:B40"/>
    <mergeCell ref="A41:A42"/>
    <mergeCell ref="B41:B42"/>
    <mergeCell ref="A43:A44"/>
    <mergeCell ref="B43:B44"/>
    <mergeCell ref="B57:B58"/>
    <mergeCell ref="A1:B2"/>
    <mergeCell ref="A51:A52"/>
    <mergeCell ref="B51:B52"/>
    <mergeCell ref="A53:A54"/>
    <mergeCell ref="B53:B54"/>
    <mergeCell ref="A45:A46"/>
    <mergeCell ref="B45:B46"/>
    <mergeCell ref="A47:A48"/>
    <mergeCell ref="B47:B48"/>
    <mergeCell ref="A67:A68"/>
    <mergeCell ref="B67:B68"/>
    <mergeCell ref="A59:A60"/>
    <mergeCell ref="B59:B60"/>
    <mergeCell ref="A61:A62"/>
    <mergeCell ref="B61:B62"/>
    <mergeCell ref="A69:A70"/>
    <mergeCell ref="B69:B70"/>
    <mergeCell ref="A71:A72"/>
    <mergeCell ref="B71:B72"/>
    <mergeCell ref="A73:A74"/>
    <mergeCell ref="B73:B74"/>
    <mergeCell ref="A75:A76"/>
    <mergeCell ref="B75:B76"/>
    <mergeCell ref="A77:A78"/>
    <mergeCell ref="B77:B78"/>
    <mergeCell ref="A79:A80"/>
    <mergeCell ref="B79:B80"/>
    <mergeCell ref="A83:A84"/>
    <mergeCell ref="B83:B84"/>
    <mergeCell ref="A85:A86"/>
    <mergeCell ref="B85:B86"/>
    <mergeCell ref="A87:A88"/>
    <mergeCell ref="B87:B88"/>
    <mergeCell ref="A89:A90"/>
    <mergeCell ref="B89:B90"/>
    <mergeCell ref="A91:A92"/>
    <mergeCell ref="B91:B92"/>
    <mergeCell ref="A93:A94"/>
    <mergeCell ref="B93:B94"/>
    <mergeCell ref="A95:A96"/>
    <mergeCell ref="B95:B96"/>
    <mergeCell ref="A99:A100"/>
    <mergeCell ref="B99:B100"/>
    <mergeCell ref="B105:B106"/>
    <mergeCell ref="A107:A108"/>
    <mergeCell ref="B107:B108"/>
    <mergeCell ref="A101:A102"/>
    <mergeCell ref="B101:B102"/>
    <mergeCell ref="A103:A104"/>
    <mergeCell ref="B103:B104"/>
    <mergeCell ref="A115:A116"/>
    <mergeCell ref="B115:B116"/>
    <mergeCell ref="A117:A118"/>
    <mergeCell ref="B117:B118"/>
    <mergeCell ref="A119:A120"/>
    <mergeCell ref="B119:B120"/>
    <mergeCell ref="A121:A122"/>
    <mergeCell ref="B121:B122"/>
    <mergeCell ref="A127:A128"/>
    <mergeCell ref="B127:B128"/>
    <mergeCell ref="A17:B18"/>
    <mergeCell ref="A33:B34"/>
    <mergeCell ref="A49:B50"/>
    <mergeCell ref="A81:B82"/>
    <mergeCell ref="A123:A124"/>
    <mergeCell ref="B123:B124"/>
    <mergeCell ref="A125:A126"/>
    <mergeCell ref="B125:B126"/>
    <mergeCell ref="O17:P18"/>
    <mergeCell ref="O33:P34"/>
    <mergeCell ref="O49:P50"/>
    <mergeCell ref="A65:B66"/>
    <mergeCell ref="O65:P66"/>
    <mergeCell ref="A63:A64"/>
    <mergeCell ref="B63:B64"/>
    <mergeCell ref="A55:A56"/>
    <mergeCell ref="B55:B56"/>
    <mergeCell ref="A57:A58"/>
    <mergeCell ref="O81:P82"/>
    <mergeCell ref="A97:B98"/>
    <mergeCell ref="O97:P98"/>
    <mergeCell ref="A113:B114"/>
    <mergeCell ref="O113:P114"/>
    <mergeCell ref="A109:A110"/>
    <mergeCell ref="B109:B110"/>
    <mergeCell ref="A111:A112"/>
    <mergeCell ref="B111:B112"/>
    <mergeCell ref="A105:A106"/>
    <mergeCell ref="A129:B130"/>
    <mergeCell ref="O129:P130"/>
    <mergeCell ref="A145:B146"/>
    <mergeCell ref="O145:P146"/>
    <mergeCell ref="A131:A132"/>
    <mergeCell ref="B131:B132"/>
    <mergeCell ref="A133:A134"/>
    <mergeCell ref="B133:B134"/>
    <mergeCell ref="A135:A136"/>
    <mergeCell ref="B135:B136"/>
    <mergeCell ref="O161:P162"/>
    <mergeCell ref="A177:B178"/>
    <mergeCell ref="O177:P178"/>
    <mergeCell ref="A165:A166"/>
    <mergeCell ref="B165:B166"/>
    <mergeCell ref="A167:A168"/>
    <mergeCell ref="B167:B168"/>
    <mergeCell ref="A169:A170"/>
    <mergeCell ref="B169:B170"/>
    <mergeCell ref="A171:A172"/>
    <mergeCell ref="O193:P194"/>
    <mergeCell ref="A209:B210"/>
    <mergeCell ref="O209:P210"/>
    <mergeCell ref="A195:A196"/>
    <mergeCell ref="B195:B196"/>
    <mergeCell ref="A197:A198"/>
    <mergeCell ref="B197:B198"/>
    <mergeCell ref="A199:A200"/>
    <mergeCell ref="B199:B200"/>
    <mergeCell ref="A203:A204"/>
    <mergeCell ref="O225:P226"/>
    <mergeCell ref="A241:B242"/>
    <mergeCell ref="O241:P242"/>
    <mergeCell ref="A229:A230"/>
    <mergeCell ref="B229:B230"/>
    <mergeCell ref="A231:A232"/>
    <mergeCell ref="B231:B232"/>
    <mergeCell ref="A233:A234"/>
    <mergeCell ref="B233:B234"/>
    <mergeCell ref="A227:A228"/>
    <mergeCell ref="O257:P258"/>
    <mergeCell ref="A273:B274"/>
    <mergeCell ref="O273:P274"/>
    <mergeCell ref="A259:A260"/>
    <mergeCell ref="B259:B260"/>
    <mergeCell ref="A261:A262"/>
    <mergeCell ref="B261:B262"/>
    <mergeCell ref="A263:A264"/>
    <mergeCell ref="B263:B264"/>
    <mergeCell ref="A265:A266"/>
    <mergeCell ref="O289:P290"/>
    <mergeCell ref="A305:B306"/>
    <mergeCell ref="O305:P306"/>
    <mergeCell ref="A293:A294"/>
    <mergeCell ref="B293:B294"/>
    <mergeCell ref="A295:A296"/>
    <mergeCell ref="B295:B296"/>
    <mergeCell ref="A297:A298"/>
    <mergeCell ref="B297:B298"/>
    <mergeCell ref="A291:A292"/>
    <mergeCell ref="O321:P322"/>
    <mergeCell ref="A337:B338"/>
    <mergeCell ref="O337:P338"/>
    <mergeCell ref="A323:A324"/>
    <mergeCell ref="B323:B324"/>
    <mergeCell ref="A325:A326"/>
    <mergeCell ref="B325:B326"/>
    <mergeCell ref="A327:A328"/>
    <mergeCell ref="B327:B328"/>
    <mergeCell ref="A329:A330"/>
    <mergeCell ref="O353:P354"/>
    <mergeCell ref="A369:B370"/>
    <mergeCell ref="O369:P370"/>
    <mergeCell ref="A357:A358"/>
    <mergeCell ref="B357:B358"/>
    <mergeCell ref="A359:A360"/>
    <mergeCell ref="B359:B360"/>
    <mergeCell ref="A361:A362"/>
    <mergeCell ref="B361:B362"/>
    <mergeCell ref="A355:A356"/>
    <mergeCell ref="O385:P386"/>
    <mergeCell ref="A401:B402"/>
    <mergeCell ref="O401:P402"/>
    <mergeCell ref="A387:A388"/>
    <mergeCell ref="B387:B388"/>
    <mergeCell ref="A389:A390"/>
    <mergeCell ref="B389:B390"/>
    <mergeCell ref="A391:A392"/>
    <mergeCell ref="B391:B392"/>
    <mergeCell ref="A393:A394"/>
    <mergeCell ref="O417:P418"/>
    <mergeCell ref="A433:B434"/>
    <mergeCell ref="O433:P434"/>
    <mergeCell ref="A421:A422"/>
    <mergeCell ref="B421:B422"/>
    <mergeCell ref="A423:A424"/>
    <mergeCell ref="B423:B424"/>
    <mergeCell ref="A425:A426"/>
    <mergeCell ref="B425:B426"/>
    <mergeCell ref="A419:A420"/>
    <mergeCell ref="O449:P450"/>
    <mergeCell ref="A465:B466"/>
    <mergeCell ref="O465:P466"/>
    <mergeCell ref="A451:A452"/>
    <mergeCell ref="B451:B452"/>
    <mergeCell ref="A453:A454"/>
    <mergeCell ref="B453:B454"/>
    <mergeCell ref="A455:A456"/>
    <mergeCell ref="B455:B456"/>
    <mergeCell ref="A457:A458"/>
    <mergeCell ref="O481:P482"/>
    <mergeCell ref="A497:B498"/>
    <mergeCell ref="O497:P498"/>
    <mergeCell ref="A485:A486"/>
    <mergeCell ref="B485:B486"/>
    <mergeCell ref="A487:A488"/>
    <mergeCell ref="B487:B488"/>
    <mergeCell ref="A489:A490"/>
    <mergeCell ref="B489:B490"/>
    <mergeCell ref="A483:A484"/>
    <mergeCell ref="O513:P514"/>
    <mergeCell ref="A529:B530"/>
    <mergeCell ref="O529:P530"/>
    <mergeCell ref="A515:A516"/>
    <mergeCell ref="B515:B516"/>
    <mergeCell ref="A517:A518"/>
    <mergeCell ref="B517:B518"/>
    <mergeCell ref="A519:A520"/>
    <mergeCell ref="B519:B520"/>
    <mergeCell ref="A521:A522"/>
    <mergeCell ref="O545:P546"/>
    <mergeCell ref="A561:B562"/>
    <mergeCell ref="O561:P562"/>
    <mergeCell ref="A549:A550"/>
    <mergeCell ref="B549:B550"/>
    <mergeCell ref="A551:A552"/>
    <mergeCell ref="B551:B552"/>
    <mergeCell ref="A553:A554"/>
    <mergeCell ref="B553:B554"/>
    <mergeCell ref="A547:A548"/>
    <mergeCell ref="O577:P578"/>
    <mergeCell ref="A593:B594"/>
    <mergeCell ref="O593:P594"/>
    <mergeCell ref="A579:A580"/>
    <mergeCell ref="B579:B580"/>
    <mergeCell ref="A581:A582"/>
    <mergeCell ref="B581:B582"/>
    <mergeCell ref="A583:A584"/>
    <mergeCell ref="B583:B584"/>
    <mergeCell ref="A585:A586"/>
    <mergeCell ref="O609:P610"/>
    <mergeCell ref="A625:B626"/>
    <mergeCell ref="O625:P626"/>
    <mergeCell ref="A613:A614"/>
    <mergeCell ref="B613:B614"/>
    <mergeCell ref="A615:A616"/>
    <mergeCell ref="B615:B616"/>
    <mergeCell ref="A617:A618"/>
    <mergeCell ref="B617:B618"/>
    <mergeCell ref="A611:A612"/>
    <mergeCell ref="O641:P642"/>
    <mergeCell ref="A657:B658"/>
    <mergeCell ref="O657:P658"/>
    <mergeCell ref="A643:A644"/>
    <mergeCell ref="B643:B644"/>
    <mergeCell ref="A645:A646"/>
    <mergeCell ref="B645:B646"/>
    <mergeCell ref="A647:A648"/>
    <mergeCell ref="B647:B648"/>
    <mergeCell ref="A649:A650"/>
    <mergeCell ref="O673:P674"/>
    <mergeCell ref="A689:B690"/>
    <mergeCell ref="O689:P690"/>
    <mergeCell ref="A677:A678"/>
    <mergeCell ref="B677:B678"/>
    <mergeCell ref="A679:A680"/>
    <mergeCell ref="B679:B680"/>
    <mergeCell ref="A681:A682"/>
    <mergeCell ref="B681:B682"/>
    <mergeCell ref="A675:A676"/>
    <mergeCell ref="O705:P706"/>
    <mergeCell ref="A721:B722"/>
    <mergeCell ref="O721:P722"/>
    <mergeCell ref="A707:A708"/>
    <mergeCell ref="B707:B708"/>
    <mergeCell ref="A709:A710"/>
    <mergeCell ref="B709:B710"/>
    <mergeCell ref="A711:A712"/>
    <mergeCell ref="B711:B712"/>
    <mergeCell ref="A713:A714"/>
    <mergeCell ref="O737:P738"/>
    <mergeCell ref="A753:B754"/>
    <mergeCell ref="O753:P754"/>
    <mergeCell ref="A741:A742"/>
    <mergeCell ref="B741:B742"/>
    <mergeCell ref="A743:A744"/>
    <mergeCell ref="B743:B744"/>
    <mergeCell ref="A745:A746"/>
    <mergeCell ref="B745:B746"/>
    <mergeCell ref="A739:A740"/>
    <mergeCell ref="O769:P770"/>
    <mergeCell ref="A785:B786"/>
    <mergeCell ref="O785:P786"/>
    <mergeCell ref="A771:A772"/>
    <mergeCell ref="B771:B772"/>
    <mergeCell ref="A773:A774"/>
    <mergeCell ref="B773:B774"/>
    <mergeCell ref="A775:A776"/>
    <mergeCell ref="B775:B776"/>
    <mergeCell ref="A777:A778"/>
    <mergeCell ref="A833:B834"/>
    <mergeCell ref="O833:P834"/>
    <mergeCell ref="A801:B802"/>
    <mergeCell ref="O801:P802"/>
    <mergeCell ref="A817:B818"/>
    <mergeCell ref="O817:P818"/>
    <mergeCell ref="A805:A806"/>
    <mergeCell ref="B805:B806"/>
    <mergeCell ref="A807:A808"/>
    <mergeCell ref="B807:B808"/>
    <mergeCell ref="A137:A138"/>
    <mergeCell ref="B137:B138"/>
    <mergeCell ref="A139:A140"/>
    <mergeCell ref="B139:B140"/>
    <mergeCell ref="A141:A142"/>
    <mergeCell ref="B141:B142"/>
    <mergeCell ref="A143:A144"/>
    <mergeCell ref="B143:B144"/>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3:A164"/>
    <mergeCell ref="B163:B164"/>
    <mergeCell ref="A161:B162"/>
    <mergeCell ref="B171:B172"/>
    <mergeCell ref="A173:A174"/>
    <mergeCell ref="B173:B174"/>
    <mergeCell ref="A175:A176"/>
    <mergeCell ref="B175:B176"/>
    <mergeCell ref="A179:A180"/>
    <mergeCell ref="B179:B180"/>
    <mergeCell ref="A181:A182"/>
    <mergeCell ref="B181:B182"/>
    <mergeCell ref="A183:A184"/>
    <mergeCell ref="B183:B184"/>
    <mergeCell ref="A185:A186"/>
    <mergeCell ref="B185:B186"/>
    <mergeCell ref="A187:A188"/>
    <mergeCell ref="B187:B188"/>
    <mergeCell ref="A189:A190"/>
    <mergeCell ref="B189:B190"/>
    <mergeCell ref="A191:A192"/>
    <mergeCell ref="B191:B192"/>
    <mergeCell ref="A201:A202"/>
    <mergeCell ref="B201:B202"/>
    <mergeCell ref="A193:B194"/>
    <mergeCell ref="B203:B204"/>
    <mergeCell ref="A205:A206"/>
    <mergeCell ref="B205:B206"/>
    <mergeCell ref="A207:A208"/>
    <mergeCell ref="B207:B208"/>
    <mergeCell ref="A211:A212"/>
    <mergeCell ref="B211:B212"/>
    <mergeCell ref="A213:A214"/>
    <mergeCell ref="B213:B214"/>
    <mergeCell ref="A215:A216"/>
    <mergeCell ref="B215:B216"/>
    <mergeCell ref="A217:A218"/>
    <mergeCell ref="B217:B218"/>
    <mergeCell ref="A219:A220"/>
    <mergeCell ref="B219:B220"/>
    <mergeCell ref="A221:A222"/>
    <mergeCell ref="B221:B222"/>
    <mergeCell ref="A223:A224"/>
    <mergeCell ref="B223:B224"/>
    <mergeCell ref="B227:B228"/>
    <mergeCell ref="A225:B226"/>
    <mergeCell ref="A235:A236"/>
    <mergeCell ref="B235:B236"/>
    <mergeCell ref="A237:A238"/>
    <mergeCell ref="B237:B238"/>
    <mergeCell ref="A239:A240"/>
    <mergeCell ref="B239:B240"/>
    <mergeCell ref="A243:A244"/>
    <mergeCell ref="B243:B244"/>
    <mergeCell ref="A245:A246"/>
    <mergeCell ref="B245:B246"/>
    <mergeCell ref="A247:A248"/>
    <mergeCell ref="B247:B248"/>
    <mergeCell ref="A249:A250"/>
    <mergeCell ref="B249:B250"/>
    <mergeCell ref="A251:A252"/>
    <mergeCell ref="B251:B252"/>
    <mergeCell ref="A253:A254"/>
    <mergeCell ref="B253:B254"/>
    <mergeCell ref="A255:A256"/>
    <mergeCell ref="B255:B256"/>
    <mergeCell ref="B265:B266"/>
    <mergeCell ref="A257:B258"/>
    <mergeCell ref="A267:A268"/>
    <mergeCell ref="B267:B268"/>
    <mergeCell ref="A269:A270"/>
    <mergeCell ref="B269:B270"/>
    <mergeCell ref="A271:A272"/>
    <mergeCell ref="B271:B272"/>
    <mergeCell ref="A275:A276"/>
    <mergeCell ref="B275:B276"/>
    <mergeCell ref="A277:A278"/>
    <mergeCell ref="B277:B278"/>
    <mergeCell ref="A279:A280"/>
    <mergeCell ref="B279:B280"/>
    <mergeCell ref="A281:A282"/>
    <mergeCell ref="B281:B282"/>
    <mergeCell ref="A283:A284"/>
    <mergeCell ref="B283:B284"/>
    <mergeCell ref="A285:A286"/>
    <mergeCell ref="B285:B286"/>
    <mergeCell ref="A287:A288"/>
    <mergeCell ref="B287:B288"/>
    <mergeCell ref="B291:B292"/>
    <mergeCell ref="A289:B290"/>
    <mergeCell ref="A299:A300"/>
    <mergeCell ref="B299:B300"/>
    <mergeCell ref="A301:A302"/>
    <mergeCell ref="B301:B302"/>
    <mergeCell ref="A303:A304"/>
    <mergeCell ref="B303:B304"/>
    <mergeCell ref="A307:A308"/>
    <mergeCell ref="B307:B308"/>
    <mergeCell ref="A309:A310"/>
    <mergeCell ref="B309:B310"/>
    <mergeCell ref="A311:A312"/>
    <mergeCell ref="B311:B312"/>
    <mergeCell ref="A313:A314"/>
    <mergeCell ref="B313:B314"/>
    <mergeCell ref="A315:A316"/>
    <mergeCell ref="B315:B316"/>
    <mergeCell ref="A317:A318"/>
    <mergeCell ref="B317:B318"/>
    <mergeCell ref="A319:A320"/>
    <mergeCell ref="B319:B320"/>
    <mergeCell ref="B329:B330"/>
    <mergeCell ref="A321:B322"/>
    <mergeCell ref="A331:A332"/>
    <mergeCell ref="B331:B332"/>
    <mergeCell ref="A333:A334"/>
    <mergeCell ref="B333:B334"/>
    <mergeCell ref="A335:A336"/>
    <mergeCell ref="B335:B336"/>
    <mergeCell ref="A339:A340"/>
    <mergeCell ref="B339:B340"/>
    <mergeCell ref="A341:A342"/>
    <mergeCell ref="B341:B342"/>
    <mergeCell ref="A343:A344"/>
    <mergeCell ref="B343:B344"/>
    <mergeCell ref="A345:A346"/>
    <mergeCell ref="B345:B346"/>
    <mergeCell ref="A347:A348"/>
    <mergeCell ref="B347:B348"/>
    <mergeCell ref="A349:A350"/>
    <mergeCell ref="B349:B350"/>
    <mergeCell ref="A351:A352"/>
    <mergeCell ref="B351:B352"/>
    <mergeCell ref="B355:B356"/>
    <mergeCell ref="A353:B354"/>
    <mergeCell ref="A363:A364"/>
    <mergeCell ref="B363:B364"/>
    <mergeCell ref="A365:A366"/>
    <mergeCell ref="B365:B366"/>
    <mergeCell ref="A367:A368"/>
    <mergeCell ref="B367:B368"/>
    <mergeCell ref="A371:A372"/>
    <mergeCell ref="B371:B372"/>
    <mergeCell ref="A373:A374"/>
    <mergeCell ref="B373:B374"/>
    <mergeCell ref="A375:A376"/>
    <mergeCell ref="B375:B376"/>
    <mergeCell ref="A377:A378"/>
    <mergeCell ref="B377:B378"/>
    <mergeCell ref="A379:A380"/>
    <mergeCell ref="B379:B380"/>
    <mergeCell ref="A381:A382"/>
    <mergeCell ref="B381:B382"/>
    <mergeCell ref="A383:A384"/>
    <mergeCell ref="B383:B384"/>
    <mergeCell ref="B393:B394"/>
    <mergeCell ref="A385:B386"/>
    <mergeCell ref="A395:A396"/>
    <mergeCell ref="B395:B396"/>
    <mergeCell ref="A397:A398"/>
    <mergeCell ref="B397:B398"/>
    <mergeCell ref="A399:A400"/>
    <mergeCell ref="B399:B400"/>
    <mergeCell ref="A403:A404"/>
    <mergeCell ref="B403:B404"/>
    <mergeCell ref="A405:A406"/>
    <mergeCell ref="B405:B406"/>
    <mergeCell ref="A407:A408"/>
    <mergeCell ref="B407:B408"/>
    <mergeCell ref="A409:A410"/>
    <mergeCell ref="B409:B410"/>
    <mergeCell ref="A411:A412"/>
    <mergeCell ref="B411:B412"/>
    <mergeCell ref="A413:A414"/>
    <mergeCell ref="B413:B414"/>
    <mergeCell ref="A415:A416"/>
    <mergeCell ref="B415:B416"/>
    <mergeCell ref="B419:B420"/>
    <mergeCell ref="A417:B418"/>
    <mergeCell ref="A427:A428"/>
    <mergeCell ref="B427:B428"/>
    <mergeCell ref="A429:A430"/>
    <mergeCell ref="B429:B430"/>
    <mergeCell ref="A431:A432"/>
    <mergeCell ref="B431:B432"/>
    <mergeCell ref="A435:A436"/>
    <mergeCell ref="B435:B436"/>
    <mergeCell ref="A437:A438"/>
    <mergeCell ref="B437:B438"/>
    <mergeCell ref="A439:A440"/>
    <mergeCell ref="B439:B440"/>
    <mergeCell ref="A441:A442"/>
    <mergeCell ref="B441:B442"/>
    <mergeCell ref="A443:A444"/>
    <mergeCell ref="B443:B444"/>
    <mergeCell ref="A445:A446"/>
    <mergeCell ref="B445:B446"/>
    <mergeCell ref="A447:A448"/>
    <mergeCell ref="B447:B448"/>
    <mergeCell ref="B457:B458"/>
    <mergeCell ref="A449:B450"/>
    <mergeCell ref="A459:A460"/>
    <mergeCell ref="B459:B460"/>
    <mergeCell ref="A461:A462"/>
    <mergeCell ref="B461:B462"/>
    <mergeCell ref="A463:A464"/>
    <mergeCell ref="B463:B464"/>
    <mergeCell ref="A467:A468"/>
    <mergeCell ref="B467:B468"/>
    <mergeCell ref="A469:A470"/>
    <mergeCell ref="B469:B470"/>
    <mergeCell ref="A471:A472"/>
    <mergeCell ref="B471:B472"/>
    <mergeCell ref="A473:A474"/>
    <mergeCell ref="B473:B474"/>
    <mergeCell ref="A475:A476"/>
    <mergeCell ref="B475:B476"/>
    <mergeCell ref="A477:A478"/>
    <mergeCell ref="B477:B478"/>
    <mergeCell ref="A479:A480"/>
    <mergeCell ref="B479:B480"/>
    <mergeCell ref="B483:B484"/>
    <mergeCell ref="A481:B482"/>
    <mergeCell ref="A491:A492"/>
    <mergeCell ref="B491:B492"/>
    <mergeCell ref="A493:A494"/>
    <mergeCell ref="B493:B494"/>
    <mergeCell ref="A495:A496"/>
    <mergeCell ref="B495:B496"/>
    <mergeCell ref="A499:A500"/>
    <mergeCell ref="B499:B500"/>
    <mergeCell ref="A501:A502"/>
    <mergeCell ref="B501:B502"/>
    <mergeCell ref="A503:A504"/>
    <mergeCell ref="B503:B504"/>
    <mergeCell ref="A505:A506"/>
    <mergeCell ref="B505:B506"/>
    <mergeCell ref="A507:A508"/>
    <mergeCell ref="B507:B508"/>
    <mergeCell ref="A509:A510"/>
    <mergeCell ref="B509:B510"/>
    <mergeCell ref="A511:A512"/>
    <mergeCell ref="B511:B512"/>
    <mergeCell ref="B521:B522"/>
    <mergeCell ref="A513:B514"/>
    <mergeCell ref="A523:A524"/>
    <mergeCell ref="B523:B524"/>
    <mergeCell ref="A525:A526"/>
    <mergeCell ref="B525:B526"/>
    <mergeCell ref="A527:A528"/>
    <mergeCell ref="B527:B528"/>
    <mergeCell ref="A531:A532"/>
    <mergeCell ref="B531:B532"/>
    <mergeCell ref="A533:A534"/>
    <mergeCell ref="B533:B534"/>
    <mergeCell ref="A535:A536"/>
    <mergeCell ref="B535:B536"/>
    <mergeCell ref="A537:A538"/>
    <mergeCell ref="B537:B538"/>
    <mergeCell ref="A539:A540"/>
    <mergeCell ref="B539:B540"/>
    <mergeCell ref="A541:A542"/>
    <mergeCell ref="B541:B542"/>
    <mergeCell ref="A543:A544"/>
    <mergeCell ref="B543:B544"/>
    <mergeCell ref="B547:B548"/>
    <mergeCell ref="A545:B546"/>
    <mergeCell ref="A555:A556"/>
    <mergeCell ref="B555:B556"/>
    <mergeCell ref="A557:A558"/>
    <mergeCell ref="B557:B558"/>
    <mergeCell ref="A559:A560"/>
    <mergeCell ref="B559:B560"/>
    <mergeCell ref="A563:A564"/>
    <mergeCell ref="B563:B564"/>
    <mergeCell ref="A565:A566"/>
    <mergeCell ref="B565:B566"/>
    <mergeCell ref="A567:A568"/>
    <mergeCell ref="B567:B568"/>
    <mergeCell ref="A569:A570"/>
    <mergeCell ref="B569:B570"/>
    <mergeCell ref="A571:A572"/>
    <mergeCell ref="B571:B572"/>
    <mergeCell ref="A573:A574"/>
    <mergeCell ref="B573:B574"/>
    <mergeCell ref="A575:A576"/>
    <mergeCell ref="B575:B576"/>
    <mergeCell ref="B585:B586"/>
    <mergeCell ref="A577:B578"/>
    <mergeCell ref="A587:A588"/>
    <mergeCell ref="B587:B588"/>
    <mergeCell ref="A589:A590"/>
    <mergeCell ref="B589:B590"/>
    <mergeCell ref="A591:A592"/>
    <mergeCell ref="B591:B592"/>
    <mergeCell ref="A595:A596"/>
    <mergeCell ref="B595:B596"/>
    <mergeCell ref="A597:A598"/>
    <mergeCell ref="B597:B598"/>
    <mergeCell ref="A599:A600"/>
    <mergeCell ref="B599:B600"/>
    <mergeCell ref="A601:A602"/>
    <mergeCell ref="B601:B602"/>
    <mergeCell ref="A603:A604"/>
    <mergeCell ref="B603:B604"/>
    <mergeCell ref="A605:A606"/>
    <mergeCell ref="B605:B606"/>
    <mergeCell ref="A607:A608"/>
    <mergeCell ref="B607:B608"/>
    <mergeCell ref="B611:B612"/>
    <mergeCell ref="A609:B610"/>
    <mergeCell ref="A619:A620"/>
    <mergeCell ref="B619:B620"/>
    <mergeCell ref="A621:A622"/>
    <mergeCell ref="B621:B622"/>
    <mergeCell ref="A623:A624"/>
    <mergeCell ref="B623:B624"/>
    <mergeCell ref="A627:A628"/>
    <mergeCell ref="B627:B628"/>
    <mergeCell ref="A629:A630"/>
    <mergeCell ref="B629:B630"/>
    <mergeCell ref="A631:A632"/>
    <mergeCell ref="B631:B632"/>
    <mergeCell ref="A633:A634"/>
    <mergeCell ref="B633:B634"/>
    <mergeCell ref="A635:A636"/>
    <mergeCell ref="B635:B636"/>
    <mergeCell ref="A637:A638"/>
    <mergeCell ref="B637:B638"/>
    <mergeCell ref="A639:A640"/>
    <mergeCell ref="B639:B640"/>
    <mergeCell ref="B649:B650"/>
    <mergeCell ref="A641:B642"/>
    <mergeCell ref="A651:A652"/>
    <mergeCell ref="B651:B652"/>
    <mergeCell ref="A653:A654"/>
    <mergeCell ref="B653:B654"/>
    <mergeCell ref="A655:A656"/>
    <mergeCell ref="B655:B656"/>
    <mergeCell ref="A659:A660"/>
    <mergeCell ref="B659:B660"/>
    <mergeCell ref="A661:A662"/>
    <mergeCell ref="B661:B662"/>
    <mergeCell ref="A663:A664"/>
    <mergeCell ref="B663:B664"/>
    <mergeCell ref="A665:A666"/>
    <mergeCell ref="B665:B666"/>
    <mergeCell ref="A667:A668"/>
    <mergeCell ref="B667:B668"/>
    <mergeCell ref="A669:A670"/>
    <mergeCell ref="B669:B670"/>
    <mergeCell ref="A671:A672"/>
    <mergeCell ref="B671:B672"/>
    <mergeCell ref="B675:B676"/>
    <mergeCell ref="A673:B674"/>
    <mergeCell ref="A683:A684"/>
    <mergeCell ref="B683:B684"/>
    <mergeCell ref="A685:A686"/>
    <mergeCell ref="B685:B686"/>
    <mergeCell ref="A687:A688"/>
    <mergeCell ref="B687:B688"/>
    <mergeCell ref="A691:A692"/>
    <mergeCell ref="B691:B692"/>
    <mergeCell ref="A693:A694"/>
    <mergeCell ref="B693:B694"/>
    <mergeCell ref="A695:A696"/>
    <mergeCell ref="B695:B696"/>
    <mergeCell ref="A697:A698"/>
    <mergeCell ref="B697:B698"/>
    <mergeCell ref="A699:A700"/>
    <mergeCell ref="B699:B700"/>
    <mergeCell ref="A701:A702"/>
    <mergeCell ref="B701:B702"/>
    <mergeCell ref="A703:A704"/>
    <mergeCell ref="B703:B704"/>
    <mergeCell ref="B713:B714"/>
    <mergeCell ref="A705:B706"/>
    <mergeCell ref="A715:A716"/>
    <mergeCell ref="B715:B716"/>
    <mergeCell ref="A717:A718"/>
    <mergeCell ref="B717:B718"/>
    <mergeCell ref="A719:A720"/>
    <mergeCell ref="B719:B720"/>
    <mergeCell ref="A723:A724"/>
    <mergeCell ref="B723:B724"/>
    <mergeCell ref="A725:A726"/>
    <mergeCell ref="B725:B726"/>
    <mergeCell ref="A727:A728"/>
    <mergeCell ref="B727:B728"/>
    <mergeCell ref="A729:A730"/>
    <mergeCell ref="B729:B730"/>
    <mergeCell ref="A731:A732"/>
    <mergeCell ref="B731:B732"/>
    <mergeCell ref="A733:A734"/>
    <mergeCell ref="B733:B734"/>
    <mergeCell ref="A735:A736"/>
    <mergeCell ref="B735:B736"/>
    <mergeCell ref="B739:B740"/>
    <mergeCell ref="A737:B738"/>
    <mergeCell ref="A747:A748"/>
    <mergeCell ref="B747:B748"/>
    <mergeCell ref="A749:A750"/>
    <mergeCell ref="B749:B750"/>
    <mergeCell ref="A751:A752"/>
    <mergeCell ref="B751:B752"/>
    <mergeCell ref="A755:A756"/>
    <mergeCell ref="B755:B756"/>
    <mergeCell ref="A757:A758"/>
    <mergeCell ref="B757:B758"/>
    <mergeCell ref="A759:A760"/>
    <mergeCell ref="B759:B760"/>
    <mergeCell ref="A761:A762"/>
    <mergeCell ref="B761:B762"/>
    <mergeCell ref="A763:A764"/>
    <mergeCell ref="B763:B764"/>
    <mergeCell ref="A765:A766"/>
    <mergeCell ref="B765:B766"/>
    <mergeCell ref="A767:A768"/>
    <mergeCell ref="B767:B768"/>
    <mergeCell ref="B777:B778"/>
    <mergeCell ref="A769:B770"/>
    <mergeCell ref="A779:A780"/>
    <mergeCell ref="B779:B780"/>
    <mergeCell ref="A781:A782"/>
    <mergeCell ref="B781:B782"/>
    <mergeCell ref="A783:A784"/>
    <mergeCell ref="B783:B784"/>
    <mergeCell ref="A787:A788"/>
    <mergeCell ref="B787:B788"/>
    <mergeCell ref="A789:A790"/>
    <mergeCell ref="B789:B790"/>
    <mergeCell ref="A791:A792"/>
    <mergeCell ref="B791:B792"/>
    <mergeCell ref="A793:A794"/>
    <mergeCell ref="B793:B794"/>
    <mergeCell ref="A795:A796"/>
    <mergeCell ref="B795:B796"/>
    <mergeCell ref="A797:A798"/>
    <mergeCell ref="B797:B798"/>
    <mergeCell ref="A799:A800"/>
    <mergeCell ref="B799:B800"/>
    <mergeCell ref="A803:A804"/>
    <mergeCell ref="B803:B804"/>
    <mergeCell ref="A809:A810"/>
    <mergeCell ref="B809:B810"/>
    <mergeCell ref="A811:A812"/>
    <mergeCell ref="B811:B812"/>
    <mergeCell ref="A813:A814"/>
    <mergeCell ref="B813:B814"/>
    <mergeCell ref="A815:A816"/>
    <mergeCell ref="B815:B816"/>
    <mergeCell ref="A819:A820"/>
    <mergeCell ref="B819:B820"/>
    <mergeCell ref="A821:A822"/>
    <mergeCell ref="B821:B822"/>
    <mergeCell ref="A823:A824"/>
    <mergeCell ref="B823:B824"/>
    <mergeCell ref="A825:A826"/>
    <mergeCell ref="B825:B826"/>
    <mergeCell ref="A831:A832"/>
    <mergeCell ref="B831:B832"/>
    <mergeCell ref="A827:A828"/>
    <mergeCell ref="B827:B828"/>
    <mergeCell ref="A829:A830"/>
    <mergeCell ref="B829:B830"/>
  </mergeCells>
  <printOptions/>
  <pageMargins left="0.3937007874015748" right="0.3937007874015748" top="0.5905511811023623" bottom="0.6299212598425197" header="0.5118110236220472" footer="0.5118110236220472"/>
  <pageSetup horizontalDpi="360" verticalDpi="36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AT130"/>
  <sheetViews>
    <sheetView showZeros="0" zoomScale="85" zoomScaleNormal="85" workbookViewId="0" topLeftCell="A1">
      <pane ySplit="1" topLeftCell="BM23" activePane="bottomLeft" state="frozen"/>
      <selection pane="topLeft" activeCell="A1" sqref="A1"/>
      <selection pane="bottomLeft" activeCell="B54" sqref="B54"/>
    </sheetView>
  </sheetViews>
  <sheetFormatPr defaultColWidth="9.33203125" defaultRowHeight="11.25"/>
  <cols>
    <col min="1" max="1" width="3.33203125" style="58" customWidth="1"/>
    <col min="2" max="2" width="6.66015625" style="363" customWidth="1"/>
    <col min="3" max="3" width="4.33203125" style="29" customWidth="1"/>
    <col min="4" max="4" width="6.5" style="34" customWidth="1"/>
    <col min="5" max="5" width="5.16015625" style="32" bestFit="1" customWidth="1"/>
    <col min="6" max="6" width="4.33203125" style="140" customWidth="1"/>
    <col min="7" max="9" width="4.33203125" style="33" customWidth="1"/>
    <col min="10" max="10" width="5.33203125" style="33" customWidth="1"/>
    <col min="11" max="11" width="4.33203125" style="34" customWidth="1"/>
    <col min="12" max="12" width="3" style="32" customWidth="1"/>
    <col min="13" max="14" width="3" style="33" customWidth="1"/>
    <col min="15" max="15" width="3" style="34" customWidth="1"/>
    <col min="16" max="16" width="3.83203125" style="28" customWidth="1"/>
    <col min="17" max="17" width="4.33203125" style="29" customWidth="1"/>
    <col min="18" max="18" width="4.16015625" style="29" bestFit="1" customWidth="1"/>
    <col min="19" max="19" width="3.83203125" style="29" customWidth="1"/>
    <col min="20" max="20" width="3.83203125" style="30" customWidth="1"/>
    <col min="21" max="21" width="3.83203125" style="28" customWidth="1"/>
    <col min="22" max="22" width="5.83203125" style="125" bestFit="1" customWidth="1"/>
    <col min="23" max="23" width="4.33203125" style="70" customWidth="1"/>
    <col min="24" max="30" width="4.33203125" style="29" customWidth="1"/>
    <col min="31" max="31" width="3.33203125" style="55" bestFit="1" customWidth="1"/>
    <col min="32" max="32" width="3.16015625" style="56" bestFit="1" customWidth="1"/>
    <col min="33" max="33" width="4.16015625" style="28" customWidth="1"/>
    <col min="34" max="35" width="4.16015625" style="29" customWidth="1"/>
    <col min="36" max="36" width="5.66015625" style="33" customWidth="1"/>
    <col min="37" max="37" width="4.66015625" style="70" customWidth="1"/>
    <col min="38" max="38" width="4.83203125" style="31" bestFit="1" customWidth="1"/>
    <col min="39" max="39" width="5.16015625" style="190" bestFit="1" customWidth="1"/>
    <col min="40" max="40" width="5.33203125" style="340" customWidth="1"/>
    <col min="41" max="41" width="5.83203125" style="335" customWidth="1"/>
    <col min="42" max="42" width="4.5" style="32" customWidth="1"/>
    <col min="43" max="45" width="4.5" style="33" customWidth="1"/>
    <col min="46" max="46" width="4.5" style="129" customWidth="1"/>
    <col min="47" max="16384" width="10.16015625" style="59" customWidth="1"/>
  </cols>
  <sheetData>
    <row r="1" spans="1:46" s="41" customFormat="1" ht="10.5" customHeight="1" thickBot="1">
      <c r="A1" s="39" t="s">
        <v>65</v>
      </c>
      <c r="B1" s="359" t="s">
        <v>45</v>
      </c>
      <c r="C1" s="8" t="s">
        <v>67</v>
      </c>
      <c r="D1" s="6" t="s">
        <v>45</v>
      </c>
      <c r="E1" s="4" t="s">
        <v>46</v>
      </c>
      <c r="F1" s="132" t="s">
        <v>82</v>
      </c>
      <c r="G1" s="5" t="s">
        <v>83</v>
      </c>
      <c r="H1" s="5" t="s">
        <v>47</v>
      </c>
      <c r="I1" s="5" t="s">
        <v>36</v>
      </c>
      <c r="J1" s="5" t="s">
        <v>48</v>
      </c>
      <c r="K1" s="6" t="s">
        <v>49</v>
      </c>
      <c r="L1" s="493" t="s">
        <v>81</v>
      </c>
      <c r="M1" s="494"/>
      <c r="N1" s="494" t="s">
        <v>76</v>
      </c>
      <c r="O1" s="495"/>
      <c r="P1" s="7" t="s">
        <v>71</v>
      </c>
      <c r="Q1" s="8" t="s">
        <v>54</v>
      </c>
      <c r="R1" s="8" t="s">
        <v>55</v>
      </c>
      <c r="S1" s="8" t="s">
        <v>56</v>
      </c>
      <c r="T1" s="9" t="s">
        <v>57</v>
      </c>
      <c r="U1" s="7" t="s">
        <v>70</v>
      </c>
      <c r="V1" s="421" t="s">
        <v>42</v>
      </c>
      <c r="W1" s="40" t="s">
        <v>29</v>
      </c>
      <c r="X1" s="8" t="s">
        <v>64</v>
      </c>
      <c r="Y1" s="8" t="s">
        <v>41</v>
      </c>
      <c r="Z1" s="8" t="s">
        <v>26</v>
      </c>
      <c r="AA1" s="8" t="s">
        <v>27</v>
      </c>
      <c r="AB1" s="8" t="s">
        <v>21</v>
      </c>
      <c r="AC1" s="8" t="s">
        <v>28</v>
      </c>
      <c r="AD1" s="8" t="s">
        <v>49</v>
      </c>
      <c r="AE1" s="496" t="s">
        <v>78</v>
      </c>
      <c r="AF1" s="497"/>
      <c r="AG1" s="496" t="s">
        <v>68</v>
      </c>
      <c r="AH1" s="498"/>
      <c r="AI1" s="498"/>
      <c r="AJ1" s="5" t="s">
        <v>74</v>
      </c>
      <c r="AK1" s="40" t="s">
        <v>68</v>
      </c>
      <c r="AL1" s="10" t="s">
        <v>66</v>
      </c>
      <c r="AM1" s="78"/>
      <c r="AN1" s="78"/>
      <c r="AO1" s="332"/>
      <c r="AP1" s="63" t="s">
        <v>37</v>
      </c>
      <c r="AQ1" s="64" t="s">
        <v>38</v>
      </c>
      <c r="AR1" s="64" t="s">
        <v>39</v>
      </c>
      <c r="AS1" s="64" t="s">
        <v>40</v>
      </c>
      <c r="AT1" s="127" t="s">
        <v>41</v>
      </c>
    </row>
    <row r="2" spans="1:46" s="52" customFormat="1" ht="11.25" customHeight="1">
      <c r="A2" s="42">
        <v>44</v>
      </c>
      <c r="B2" s="360" t="s">
        <v>115</v>
      </c>
      <c r="C2" s="43">
        <f>päivittäin!L17</f>
        <v>4</v>
      </c>
      <c r="D2" s="44">
        <f>SUM(päivittäin!C3:C16)</f>
        <v>512</v>
      </c>
      <c r="E2" s="45">
        <f>SUM(päivittäin!D3:D16)</f>
        <v>477</v>
      </c>
      <c r="F2" s="46">
        <f>SUM(päivittäin!E3:E16)</f>
        <v>0</v>
      </c>
      <c r="G2" s="46">
        <f>SUM(päivittäin!F3:F16)</f>
        <v>0</v>
      </c>
      <c r="H2" s="46">
        <f>SUM(päivittäin!G3:G16)</f>
        <v>0</v>
      </c>
      <c r="I2" s="46">
        <f>SUM(päivittäin!H3:H16)</f>
        <v>0</v>
      </c>
      <c r="J2" s="46">
        <f>SUM(päivittäin!I3:I16)</f>
        <v>35</v>
      </c>
      <c r="K2" s="44">
        <f>SUM(päivittäin!J3:J16)</f>
        <v>0</v>
      </c>
      <c r="L2" s="47" t="str">
        <f>IF(AND(D2&lt;&gt;0,COUNT(päivittäin!Z3:Z16)=0),"0",COUNT(päivittäin!Z3:Z16))</f>
        <v>0</v>
      </c>
      <c r="M2" s="48">
        <f>IF(OR(L2="0",L2=0),0,SUM(päivittäin!Z3:Z16))</f>
        <v>0</v>
      </c>
      <c r="N2" s="48" t="str">
        <f>IF(AND(D2&lt;&gt;0,COUNT(päivittäin!AA3:AA16)=0),"0",COUNT(päivittäin!AA3:AA16))</f>
        <v>0</v>
      </c>
      <c r="O2" s="48">
        <f>IF(OR(N2="0",N2=0),0,SUM(päivittäin!AA3:AA16))</f>
        <v>0</v>
      </c>
      <c r="P2" s="49">
        <f>SUM(päivittäin!R3:R16)</f>
        <v>23</v>
      </c>
      <c r="Q2" s="43">
        <f>SUM(päivittäin!S3:S16)</f>
        <v>2</v>
      </c>
      <c r="R2" s="43">
        <f>SUM(päivittäin!T3:T16)</f>
        <v>31</v>
      </c>
      <c r="S2" s="43">
        <f>SUM(päivittäin!U3:U16)</f>
        <v>0</v>
      </c>
      <c r="T2" s="50">
        <f>SUM(päivittäin!V3:V16)</f>
        <v>0</v>
      </c>
      <c r="U2" s="49">
        <f aca="true" t="shared" si="0" ref="U2:U33">P2+Q2*1.5+R2+S2*(1/3)+T2*(3/5)</f>
        <v>57</v>
      </c>
      <c r="V2" s="124">
        <f aca="true" t="shared" si="1" ref="V2:V33">IF(D2=0,0,U2/D2*60)</f>
        <v>6.6796875</v>
      </c>
      <c r="W2" s="45">
        <f>SUM(päivittäin!AB3:AB16)</f>
        <v>186</v>
      </c>
      <c r="X2" s="46">
        <f>SUM(päivittäin!AC3:AC16)</f>
        <v>0</v>
      </c>
      <c r="Y2" s="46">
        <f>SUM(päivittäin!AD3:AD16)</f>
        <v>0</v>
      </c>
      <c r="Z2" s="46">
        <f>SUM(päivittäin!AE3:AE16)</f>
        <v>0</v>
      </c>
      <c r="AA2" s="46">
        <f>SUM(päivittäin!AF3:AF16)</f>
        <v>0</v>
      </c>
      <c r="AB2" s="46">
        <f>SUM(päivittäin!AG3:AG16)</f>
        <v>291</v>
      </c>
      <c r="AC2" s="46">
        <f>SUM(päivittäin!AH3:AH16)</f>
        <v>35</v>
      </c>
      <c r="AD2" s="44">
        <f>SUM(päivittäin!AI3:AI16)</f>
        <v>0</v>
      </c>
      <c r="AE2" s="51">
        <f>SUM(päivittäin!AP3:AP16)</f>
        <v>1</v>
      </c>
      <c r="AF2" s="46">
        <f>päivittäin!AP18</f>
        <v>0</v>
      </c>
      <c r="AG2" s="49">
        <f>IF(MIN(päivittäin!AK3:AK16)=0,"",MIN(päivittäin!AK3:AK16))</f>
        <v>46</v>
      </c>
      <c r="AH2" s="43">
        <f>IF(COUNT(päivittäin!AK3:AK16)=0,0,SUM(päivittäin!AK3:AK16)/COUNT(päivittäin!AK3:AK16))</f>
        <v>51.5</v>
      </c>
      <c r="AI2" s="43">
        <f>MAX(päivittäin!AK3:AK16)</f>
        <v>55</v>
      </c>
      <c r="AJ2" s="46">
        <f>IF(COUNT(päivittäin!AO3:AO16)=0,0,SUM(päivittäin!AO3:AO16)/COUNT(päivittäin!AO3:AO16))</f>
        <v>19.166666666666668</v>
      </c>
      <c r="AK2" s="49">
        <f>COUNTIF(päivittäin!C3:C16,0)-(7-COUNTA(päivittäin!AK3:AK16))</f>
        <v>3</v>
      </c>
      <c r="AL2" s="323">
        <f>päivittäin!AJ17</f>
        <v>7.571428571428571</v>
      </c>
      <c r="AM2" s="462"/>
      <c r="AN2" s="322"/>
      <c r="AO2" s="333"/>
      <c r="AP2" s="45">
        <f aca="true" t="shared" si="2" ref="AP2:AP33">P2</f>
        <v>23</v>
      </c>
      <c r="AQ2" s="46">
        <f aca="true" t="shared" si="3" ref="AQ2:AQ33">Q2*1.5</f>
        <v>3</v>
      </c>
      <c r="AR2" s="46">
        <f aca="true" t="shared" si="4" ref="AR2:AR33">R2</f>
        <v>31</v>
      </c>
      <c r="AS2" s="46">
        <f aca="true" t="shared" si="5" ref="AS2:AS33">S2/3</f>
        <v>0</v>
      </c>
      <c r="AT2" s="128">
        <f aca="true" t="shared" si="6" ref="AT2:AT33">T2*0.6</f>
        <v>0</v>
      </c>
    </row>
    <row r="3" spans="1:46" ht="10.5" customHeight="1">
      <c r="A3" s="53">
        <f aca="true" t="shared" si="7" ref="A3:A10">A2+1</f>
        <v>45</v>
      </c>
      <c r="B3" s="361" t="s">
        <v>129</v>
      </c>
      <c r="C3" s="29">
        <f>päivittäin!L33</f>
        <v>8</v>
      </c>
      <c r="D3" s="34">
        <f>SUM(päivittäin!C19:C32)</f>
        <v>778</v>
      </c>
      <c r="E3" s="32">
        <f>SUM(päivittäin!D19:D32)</f>
        <v>633</v>
      </c>
      <c r="F3" s="33">
        <f>SUM(päivittäin!E19:E32)</f>
        <v>44</v>
      </c>
      <c r="G3" s="33">
        <f>SUM(päivittäin!F19:F32)</f>
        <v>12</v>
      </c>
      <c r="H3" s="33">
        <f>SUM(päivittäin!G19:G32)</f>
        <v>3</v>
      </c>
      <c r="I3" s="33">
        <f>SUM(päivittäin!H19:H32)</f>
        <v>0</v>
      </c>
      <c r="J3" s="33">
        <f>SUM(päivittäin!I19:I32)</f>
        <v>86</v>
      </c>
      <c r="K3" s="34">
        <f>SUM(päivittäin!J19:J32)</f>
        <v>0</v>
      </c>
      <c r="L3" s="38" t="str">
        <f>IF(AND(D3&lt;&gt;0,COUNT(päivittäin!Z19:Z32)=0),"0",COUNT(päivittäin!Z19:Z32))</f>
        <v>0</v>
      </c>
      <c r="M3" s="37">
        <f>IF(OR(L3="0",L3=0),0,SUM(päivittäin!Z19:Z32))</f>
        <v>0</v>
      </c>
      <c r="N3" s="37">
        <f>IF(AND(D3&lt;&gt;0,COUNT(päivittäin!AA19:AA32)=0),"0",COUNT(päivittäin!AA19:AA32))</f>
        <v>2</v>
      </c>
      <c r="O3" s="37">
        <f>IF(OR(N3="0",N3=0),0,SUM(päivittäin!AA19:AA32))</f>
        <v>10.4</v>
      </c>
      <c r="P3" s="28">
        <f>SUM(päivittäin!R19:R32)</f>
        <v>25</v>
      </c>
      <c r="Q3" s="29">
        <f>SUM(päivittäin!S19:S32)</f>
        <v>15</v>
      </c>
      <c r="R3" s="29">
        <f>SUM(päivittäin!T19:T32)</f>
        <v>45</v>
      </c>
      <c r="S3" s="29">
        <f>SUM(päivittäin!U19:U32)</f>
        <v>0</v>
      </c>
      <c r="T3" s="30">
        <f>SUM(päivittäin!V19:V32)</f>
        <v>0</v>
      </c>
      <c r="U3" s="28">
        <f t="shared" si="0"/>
        <v>92.5</v>
      </c>
      <c r="V3" s="125">
        <f t="shared" si="1"/>
        <v>7.133676092544987</v>
      </c>
      <c r="W3" s="32">
        <f>SUM(päivittäin!AB19:AB32)</f>
        <v>234</v>
      </c>
      <c r="X3" s="33">
        <f>SUM(päivittäin!AC19:AC32)</f>
        <v>128</v>
      </c>
      <c r="Y3" s="33">
        <f>SUM(päivittäin!AD19:AD32)</f>
        <v>0</v>
      </c>
      <c r="Z3" s="33">
        <f>SUM(päivittäin!AE19:AE32)</f>
        <v>0</v>
      </c>
      <c r="AA3" s="33">
        <f>SUM(päivittäin!AF19:AF32)</f>
        <v>0</v>
      </c>
      <c r="AB3" s="33">
        <f>SUM(päivittäin!AG19:AG32)</f>
        <v>275</v>
      </c>
      <c r="AC3" s="33">
        <f>SUM(päivittäin!AH19:AH32)</f>
        <v>86</v>
      </c>
      <c r="AD3" s="34">
        <f>SUM(päivittäin!AI19:AI32)</f>
        <v>55</v>
      </c>
      <c r="AE3" s="55">
        <f>SUM(päivittäin!AP19:AP32)</f>
        <v>2</v>
      </c>
      <c r="AF3" s="33">
        <f>päivittäin!AP34</f>
        <v>0</v>
      </c>
      <c r="AG3" s="28">
        <f>IF(MIN(päivittäin!AK19:AK32)=0,"",MIN(päivittäin!AK19:AK32))</f>
        <v>44</v>
      </c>
      <c r="AH3" s="29">
        <f>IF(COUNT(päivittäin!AK19:AK32)=0,0,SUM(päivittäin!AK19:AK32)/COUNT(päivittäin!AK19:AK32))</f>
        <v>46.333333333333336</v>
      </c>
      <c r="AI3" s="33">
        <f>MAX(päivittäin!AK19:AK32)</f>
        <v>50</v>
      </c>
      <c r="AJ3" s="33">
        <f>IF(COUNT(päivittäin!AO19:AO32)=0,0,SUM(päivittäin!AO19:AO32)/COUNT(päivittäin!AO19:AO32))</f>
        <v>12.333333333333334</v>
      </c>
      <c r="AK3" s="28">
        <f>COUNTIF(päivittäin!C19:C32,0)-(7-COUNTA(päivittäin!AK19:AK32))</f>
        <v>0</v>
      </c>
      <c r="AL3" s="31">
        <f>päivittäin!AJ33</f>
        <v>7.714285714285714</v>
      </c>
      <c r="AM3" s="188"/>
      <c r="AN3" s="339"/>
      <c r="AO3" s="334"/>
      <c r="AP3" s="32">
        <f t="shared" si="2"/>
        <v>25</v>
      </c>
      <c r="AQ3" s="33">
        <f t="shared" si="3"/>
        <v>22.5</v>
      </c>
      <c r="AR3" s="33">
        <f t="shared" si="4"/>
        <v>45</v>
      </c>
      <c r="AS3" s="33">
        <f t="shared" si="5"/>
        <v>0</v>
      </c>
      <c r="AT3" s="129">
        <f t="shared" si="6"/>
        <v>0</v>
      </c>
    </row>
    <row r="4" spans="1:46" ht="10.5" customHeight="1">
      <c r="A4" s="53">
        <f t="shared" si="7"/>
        <v>46</v>
      </c>
      <c r="B4" s="361" t="s">
        <v>482</v>
      </c>
      <c r="C4" s="29">
        <f>päivittäin!L49</f>
        <v>10</v>
      </c>
      <c r="D4" s="34">
        <f>SUM(päivittäin!C35:C48)</f>
        <v>836</v>
      </c>
      <c r="E4" s="32">
        <f>SUM(päivittäin!D35:D48)</f>
        <v>649</v>
      </c>
      <c r="F4" s="33">
        <f>SUM(päivittäin!E35:E48)</f>
        <v>40</v>
      </c>
      <c r="G4" s="33">
        <f>SUM(päivittäin!F35:F48)</f>
        <v>46</v>
      </c>
      <c r="H4" s="33">
        <f>SUM(päivittäin!G35:G48)</f>
        <v>0</v>
      </c>
      <c r="I4" s="33">
        <f>SUM(päivittäin!H35:H48)</f>
        <v>3</v>
      </c>
      <c r="J4" s="33">
        <f>SUM(päivittäin!I35:I48)</f>
        <v>98</v>
      </c>
      <c r="K4" s="34">
        <f>SUM(päivittäin!J35:J48)</f>
        <v>0</v>
      </c>
      <c r="L4" s="38" t="str">
        <f>IF(AND(D4&lt;&gt;0,COUNT(päivittäin!Z35:Z48)=0),"0",COUNT(päivittäin!Z35:Z48))</f>
        <v>0</v>
      </c>
      <c r="M4" s="37">
        <f>IF(OR(L4="0",L4=0),0,SUM(päivittäin!Z35:Z48))</f>
        <v>0</v>
      </c>
      <c r="N4" s="37">
        <f>IF(AND(D4&lt;&gt;0,COUNT(päivittäin!AA35:AA48)=0),"0",COUNT(päivittäin!AA35:AA48))</f>
        <v>3</v>
      </c>
      <c r="O4" s="37">
        <f>IF(OR(N4="0",N4=0),0,SUM(päivittäin!AA35:AA48))</f>
        <v>30.7</v>
      </c>
      <c r="P4" s="28">
        <f>SUM(päivittäin!R35:R48)</f>
        <v>17</v>
      </c>
      <c r="Q4" s="29">
        <f>SUM(päivittäin!S35:S48)</f>
        <v>32</v>
      </c>
      <c r="R4" s="29">
        <f>SUM(päivittäin!T35:T48)</f>
        <v>57</v>
      </c>
      <c r="S4" s="29">
        <f>SUM(päivittäin!U35:U48)</f>
        <v>0</v>
      </c>
      <c r="T4" s="30">
        <f>SUM(päivittäin!V35:V48)</f>
        <v>0</v>
      </c>
      <c r="U4" s="28">
        <f t="shared" si="0"/>
        <v>122</v>
      </c>
      <c r="V4" s="125">
        <f t="shared" si="1"/>
        <v>8.75598086124402</v>
      </c>
      <c r="W4" s="32">
        <f>SUM(päivittäin!AB35:AB48)</f>
        <v>308</v>
      </c>
      <c r="X4" s="33">
        <f>SUM(päivittäin!AC35:AC48)</f>
        <v>263</v>
      </c>
      <c r="Y4" s="33">
        <f>SUM(päivittäin!AD35:AD48)</f>
        <v>0</v>
      </c>
      <c r="Z4" s="33">
        <f>SUM(päivittäin!AE35:AE48)</f>
        <v>0</v>
      </c>
      <c r="AA4" s="33">
        <f>SUM(päivittäin!AF35:AF48)</f>
        <v>0</v>
      </c>
      <c r="AB4" s="33">
        <f>SUM(päivittäin!AG35:AG48)</f>
        <v>192</v>
      </c>
      <c r="AC4" s="33">
        <f>SUM(päivittäin!AH35:AH48)</f>
        <v>73</v>
      </c>
      <c r="AD4" s="34">
        <f>SUM(päivittäin!AI35:AI48)</f>
        <v>0</v>
      </c>
      <c r="AE4" s="55">
        <f>SUM(päivittäin!AP35:AP48)</f>
        <v>4</v>
      </c>
      <c r="AF4" s="33">
        <f>päivittäin!AP50</f>
        <v>0</v>
      </c>
      <c r="AG4" s="28">
        <f>IF(MIN(päivittäin!AK35:AK48)=0,"",MIN(päivittäin!AK35:AK48))</f>
        <v>43</v>
      </c>
      <c r="AH4" s="29">
        <f>IF(COUNT(päivittäin!AK35:AK48)=0,0,SUM(päivittäin!AK35:AK48)/COUNT(päivittäin!AK35:AK48))</f>
        <v>48.333333333333336</v>
      </c>
      <c r="AI4" s="29">
        <f>MAX(päivittäin!AK35:AK48)</f>
        <v>57</v>
      </c>
      <c r="AJ4" s="33">
        <f>IF(COUNT(päivittäin!AO35:AO48)=0,0,SUM(päivittäin!AO35:AO48)/COUNT(päivittäin!AO35:AO48))</f>
        <v>11.833333333333334</v>
      </c>
      <c r="AK4" s="28">
        <f>COUNTIF(päivittäin!C35:C48,0)-(7-COUNTA(päivittäin!AK35:AK48))</f>
        <v>0</v>
      </c>
      <c r="AL4" s="31">
        <f>päivittäin!AJ49</f>
        <v>6.714285714285714</v>
      </c>
      <c r="AM4" s="186"/>
      <c r="AP4" s="32">
        <f t="shared" si="2"/>
        <v>17</v>
      </c>
      <c r="AQ4" s="33">
        <f t="shared" si="3"/>
        <v>48</v>
      </c>
      <c r="AR4" s="33">
        <f t="shared" si="4"/>
        <v>57</v>
      </c>
      <c r="AS4" s="33">
        <f t="shared" si="5"/>
        <v>0</v>
      </c>
      <c r="AT4" s="129">
        <f t="shared" si="6"/>
        <v>0</v>
      </c>
    </row>
    <row r="5" spans="1:46" s="41" customFormat="1" ht="10.5" customHeight="1" thickBot="1">
      <c r="A5" s="53">
        <f t="shared" si="7"/>
        <v>47</v>
      </c>
      <c r="B5" s="362" t="s">
        <v>210</v>
      </c>
      <c r="C5" s="61">
        <f>päivittäin!L65</f>
        <v>8</v>
      </c>
      <c r="D5" s="62">
        <f>SUM(päivittäin!C51:C64)</f>
        <v>678</v>
      </c>
      <c r="E5" s="63">
        <f>SUM(päivittäin!D51:D64)</f>
        <v>582</v>
      </c>
      <c r="F5" s="64">
        <f>SUM(päivittäin!E51:E64)</f>
        <v>20</v>
      </c>
      <c r="G5" s="64">
        <f>SUM(päivittäin!F51:F64)</f>
        <v>20</v>
      </c>
      <c r="H5" s="64">
        <f>SUM(päivittäin!G51:G64)</f>
        <v>9</v>
      </c>
      <c r="I5" s="64">
        <f>SUM(päivittäin!H51:H64)</f>
        <v>0</v>
      </c>
      <c r="J5" s="64">
        <f>SUM(päivittäin!I51:I64)</f>
        <v>47</v>
      </c>
      <c r="K5" s="62">
        <f>SUM(päivittäin!J51:J64)</f>
        <v>0</v>
      </c>
      <c r="L5" s="65" t="str">
        <f>IF(AND(D5&lt;&gt;0,COUNT(päivittäin!Z51:Z64)=0),"0",COUNT(päivittäin!Z51:Z64))</f>
        <v>0</v>
      </c>
      <c r="M5" s="66">
        <f>IF(OR(L5="0",L5=0),0,SUM(päivittäin!Z51:Z64))</f>
        <v>0</v>
      </c>
      <c r="N5" s="66">
        <f>IF(AND(D5&lt;&gt;0,COUNT(päivittäin!AA51:AA64)=0),"0",COUNT(päivittäin!AA51:AA64))</f>
        <v>3</v>
      </c>
      <c r="O5" s="66">
        <f>IF(OR(N5="0",N5=0),0,SUM(päivittäin!AA51:AA64))</f>
        <v>19.9</v>
      </c>
      <c r="P5" s="67">
        <f>SUM(päivittäin!R51:R64)</f>
        <v>15</v>
      </c>
      <c r="Q5" s="61">
        <f>SUM(päivittäin!S51:S64)</f>
        <v>22</v>
      </c>
      <c r="R5" s="61">
        <f>SUM(päivittäin!T51:T64)</f>
        <v>36</v>
      </c>
      <c r="S5" s="61">
        <f>SUM(päivittäin!U51:U64)</f>
        <v>0</v>
      </c>
      <c r="T5" s="68">
        <f>SUM(päivittäin!V51:V64)</f>
        <v>0</v>
      </c>
      <c r="U5" s="28">
        <f t="shared" si="0"/>
        <v>84</v>
      </c>
      <c r="V5" s="126">
        <f t="shared" si="1"/>
        <v>7.433628318584071</v>
      </c>
      <c r="W5" s="63">
        <f>SUM(päivittäin!AB51:AB64)</f>
        <v>192</v>
      </c>
      <c r="X5" s="64">
        <f>SUM(päivittäin!AC51:AC64)</f>
        <v>204</v>
      </c>
      <c r="Y5" s="64">
        <f>SUM(päivittäin!AD51:AD64)</f>
        <v>0</v>
      </c>
      <c r="Z5" s="64">
        <f>SUM(päivittäin!AE51:AE64)</f>
        <v>0</v>
      </c>
      <c r="AA5" s="64">
        <f>SUM(päivittäin!AF51:AF64)</f>
        <v>0</v>
      </c>
      <c r="AB5" s="64">
        <f>SUM(päivittäin!AG51:AG64)</f>
        <v>180</v>
      </c>
      <c r="AC5" s="64">
        <f>SUM(päivittäin!AH51:AH64)</f>
        <v>47</v>
      </c>
      <c r="AD5" s="62">
        <f>SUM(päivittäin!AI51:AI64)</f>
        <v>55</v>
      </c>
      <c r="AE5" s="69">
        <f>SUM(päivittäin!AP51:AP64)</f>
        <v>2</v>
      </c>
      <c r="AF5" s="64">
        <f>päivittäin!AP66</f>
        <v>0</v>
      </c>
      <c r="AG5" s="67">
        <f>IF(MIN(päivittäin!AK51:AK64)=0,"",MIN(päivittäin!AK51:AK64))</f>
        <v>51</v>
      </c>
      <c r="AH5" s="61">
        <f>IF(COUNT(päivittäin!AK51:AK64)=0,0,SUM(päivittäin!AK51:AK64)/COUNT(päivittäin!AK51:AK64))</f>
        <v>52.666666666666664</v>
      </c>
      <c r="AI5" s="61">
        <f>MAX(päivittäin!AK51:AK64)</f>
        <v>55</v>
      </c>
      <c r="AJ5" s="64">
        <f>IF(COUNT(päivittäin!AO51:AO64)=0,0,SUM(päivittäin!AO51:AO64)/COUNT(päivittäin!AO51:AO64))</f>
        <v>13.333333333333334</v>
      </c>
      <c r="AK5" s="67">
        <f>COUNTIF(päivittäin!C51:C64,0)-(7-COUNTA(päivittäin!AK51:AK64))</f>
        <v>1</v>
      </c>
      <c r="AL5" s="324">
        <f>päivittäin!AJ65</f>
        <v>8.142857142857142</v>
      </c>
      <c r="AM5" s="186"/>
      <c r="AN5" s="340"/>
      <c r="AO5" s="335"/>
      <c r="AP5" s="32">
        <f t="shared" si="2"/>
        <v>15</v>
      </c>
      <c r="AQ5" s="33">
        <f t="shared" si="3"/>
        <v>33</v>
      </c>
      <c r="AR5" s="33">
        <f t="shared" si="4"/>
        <v>36</v>
      </c>
      <c r="AS5" s="33">
        <f t="shared" si="5"/>
        <v>0</v>
      </c>
      <c r="AT5" s="129">
        <f t="shared" si="6"/>
        <v>0</v>
      </c>
    </row>
    <row r="6" spans="1:46" s="52" customFormat="1" ht="10.5" customHeight="1">
      <c r="A6" s="42">
        <f t="shared" si="7"/>
        <v>48</v>
      </c>
      <c r="B6" s="360" t="s">
        <v>211</v>
      </c>
      <c r="C6" s="43">
        <f>päivittäin!L81</f>
        <v>7</v>
      </c>
      <c r="D6" s="44">
        <f>SUM(päivittäin!C67:C80)</f>
        <v>602</v>
      </c>
      <c r="E6" s="45">
        <f>SUM(päivittäin!D67:D80)</f>
        <v>566</v>
      </c>
      <c r="F6" s="46">
        <f>SUM(päivittäin!E67:E80)</f>
        <v>15</v>
      </c>
      <c r="G6" s="46">
        <f>SUM(päivittäin!F67:F80)</f>
        <v>16</v>
      </c>
      <c r="H6" s="46">
        <f>SUM(päivittäin!G67:G80)</f>
        <v>5</v>
      </c>
      <c r="I6" s="46">
        <f>SUM(päivittäin!H67:H80)</f>
        <v>0</v>
      </c>
      <c r="J6" s="46">
        <f>SUM(päivittäin!I67:I80)</f>
        <v>0</v>
      </c>
      <c r="K6" s="44">
        <f>SUM(päivittäin!J67:J80)</f>
        <v>0</v>
      </c>
      <c r="L6" s="47" t="str">
        <f>IF(AND(D6&lt;&gt;0,COUNT(päivittäin!Z67:Z80)=0),"0",COUNT(päivittäin!Z67:Z80))</f>
        <v>0</v>
      </c>
      <c r="M6" s="48">
        <f>IF(OR(L6="0",L6=0),0,SUM(päivittäin!Z67:Z80))</f>
        <v>0</v>
      </c>
      <c r="N6" s="48">
        <f>IF(AND(D6&lt;&gt;0,COUNT(päivittäin!AA67:AA80)=0),"0",COUNT(päivittäin!AA67:AA80))</f>
        <v>1</v>
      </c>
      <c r="O6" s="48">
        <f>IF(OR(N6="0",N6=0),0,SUM(päivittäin!AA67:AA80))</f>
        <v>3</v>
      </c>
      <c r="P6" s="49">
        <f>SUM(päivittäin!R67:R80)</f>
        <v>0</v>
      </c>
      <c r="Q6" s="43">
        <f>SUM(päivittäin!S67:S80)</f>
        <v>1</v>
      </c>
      <c r="R6" s="43">
        <f>SUM(päivittäin!T67:T80)</f>
        <v>62</v>
      </c>
      <c r="S6" s="43">
        <f>SUM(päivittäin!U67:U80)</f>
        <v>0</v>
      </c>
      <c r="T6" s="50">
        <f>SUM(päivittäin!V67:V80)</f>
        <v>55</v>
      </c>
      <c r="U6" s="49">
        <f t="shared" si="0"/>
        <v>96.5</v>
      </c>
      <c r="V6" s="124">
        <f t="shared" si="1"/>
        <v>9.617940199335548</v>
      </c>
      <c r="W6" s="45">
        <f>SUM(päivittäin!AB67:AB80)</f>
        <v>297</v>
      </c>
      <c r="X6" s="46">
        <f>SUM(päivittäin!AC67:AC80)</f>
        <v>20</v>
      </c>
      <c r="Y6" s="46">
        <f>SUM(päivittäin!AD67:AD80)</f>
        <v>285</v>
      </c>
      <c r="Z6" s="46">
        <f>SUM(päivittäin!AE67:AE80)</f>
        <v>0</v>
      </c>
      <c r="AA6" s="46">
        <f>SUM(päivittäin!AF67:AF80)</f>
        <v>0</v>
      </c>
      <c r="AB6" s="46">
        <f>SUM(päivittäin!AG67:AG80)</f>
        <v>0</v>
      </c>
      <c r="AC6" s="46">
        <f>SUM(päivittäin!AH67:AH80)</f>
        <v>0</v>
      </c>
      <c r="AD6" s="44">
        <f>SUM(päivittäin!AI67:AI80)</f>
        <v>0</v>
      </c>
      <c r="AE6" s="51">
        <f>SUM(päivittäin!AP67:AP80)</f>
        <v>15</v>
      </c>
      <c r="AF6" s="46">
        <f>päivittäin!AP82</f>
        <v>1</v>
      </c>
      <c r="AG6" s="49">
        <f>IF(MIN(päivittäin!AK67:AK80)=0,"",MIN(päivittäin!AK67:AK80))</f>
        <v>47</v>
      </c>
      <c r="AH6" s="43">
        <f>IF(COUNT(päivittäin!AK67:AK80)=0,0,SUM(päivittäin!AK67:AK80)/COUNT(päivittäin!AK67:AK80))</f>
        <v>50.8</v>
      </c>
      <c r="AI6" s="43">
        <f>MAX(päivittäin!AK67:AK80)</f>
        <v>62</v>
      </c>
      <c r="AJ6" s="46">
        <f>IF(COUNT(päivittäin!AO67:AO80)=0,0,SUM(päivittäin!AO67:AO80)/COUNT(päivittäin!AO67:AO80))</f>
        <v>13.2</v>
      </c>
      <c r="AK6" s="49">
        <f>COUNTIF(päivittäin!C67:C80,0)-(7-COUNTA(päivittäin!AK67:AK80))</f>
        <v>2</v>
      </c>
      <c r="AL6" s="323">
        <f>päivittäin!AJ81</f>
        <v>7.285714285714286</v>
      </c>
      <c r="AM6" s="330"/>
      <c r="AN6" s="76"/>
      <c r="AO6" s="336"/>
      <c r="AP6" s="45">
        <f t="shared" si="2"/>
        <v>0</v>
      </c>
      <c r="AQ6" s="46">
        <f t="shared" si="3"/>
        <v>1.5</v>
      </c>
      <c r="AR6" s="46">
        <f t="shared" si="4"/>
        <v>62</v>
      </c>
      <c r="AS6" s="46">
        <f t="shared" si="5"/>
        <v>0</v>
      </c>
      <c r="AT6" s="128">
        <f t="shared" si="6"/>
        <v>33</v>
      </c>
    </row>
    <row r="7" spans="1:46" ht="10.5" customHeight="1">
      <c r="A7" s="53">
        <f t="shared" si="7"/>
        <v>49</v>
      </c>
      <c r="B7" s="361" t="s">
        <v>544</v>
      </c>
      <c r="C7" s="29">
        <f>päivittäin!L97</f>
        <v>9</v>
      </c>
      <c r="D7" s="34">
        <f>SUM(päivittäin!C83:C96)</f>
        <v>1034</v>
      </c>
      <c r="E7" s="32">
        <f>SUM(päivittäin!D83:D96)</f>
        <v>955</v>
      </c>
      <c r="F7" s="33">
        <f>SUM(päivittäin!E83:E96)</f>
        <v>17</v>
      </c>
      <c r="G7" s="33">
        <f>SUM(päivittäin!F83:F96)</f>
        <v>7</v>
      </c>
      <c r="H7" s="33">
        <f>SUM(päivittäin!G83:G96)</f>
        <v>0</v>
      </c>
      <c r="I7" s="33">
        <f>SUM(päivittäin!H83:H96)</f>
        <v>0</v>
      </c>
      <c r="J7" s="33">
        <f>SUM(päivittäin!I83:I96)</f>
        <v>55</v>
      </c>
      <c r="K7" s="34">
        <f>SUM(päivittäin!J83:J96)</f>
        <v>0</v>
      </c>
      <c r="L7" s="38" t="str">
        <f>IF(AND(D7&lt;&gt;0,COUNT(päivittäin!Z83:Z96)=0),"0",COUNT(päivittäin!Z83:Z96))</f>
        <v>0</v>
      </c>
      <c r="M7" s="37">
        <f>IF(OR(L7="0",L7=0),0,SUM(päivittäin!Z83:Z96))</f>
        <v>0</v>
      </c>
      <c r="N7" s="37" t="str">
        <f>IF(AND(D7&lt;&gt;0,COUNT(päivittäin!AA83:AA96)=0),"0",COUNT(päivittäin!AA83:AA96))</f>
        <v>0</v>
      </c>
      <c r="O7" s="37">
        <f>IF(OR(N7="0",N7=0),0,SUM(päivittäin!AA83:AA96))</f>
        <v>0</v>
      </c>
      <c r="P7" s="28">
        <f>SUM(päivittäin!R83:R96)</f>
        <v>1</v>
      </c>
      <c r="Q7" s="29">
        <f>SUM(päivittäin!S83:S96)</f>
        <v>0</v>
      </c>
      <c r="R7" s="29">
        <f>SUM(päivittäin!T83:T96)</f>
        <v>57</v>
      </c>
      <c r="S7" s="29">
        <f>SUM(päivittäin!U83:U96)</f>
        <v>0</v>
      </c>
      <c r="T7" s="30">
        <f>SUM(päivittäin!V83:V96)</f>
        <v>135</v>
      </c>
      <c r="U7" s="28">
        <f t="shared" si="0"/>
        <v>139</v>
      </c>
      <c r="V7" s="125">
        <f t="shared" si="1"/>
        <v>8.065764023210832</v>
      </c>
      <c r="W7" s="32">
        <f>SUM(päivittäin!AB83:AB96)</f>
        <v>301</v>
      </c>
      <c r="X7" s="33">
        <f>SUM(päivittäin!AC83:AC96)</f>
        <v>0</v>
      </c>
      <c r="Y7" s="33">
        <f>SUM(päivittäin!AD83:AD96)</f>
        <v>665</v>
      </c>
      <c r="Z7" s="33">
        <f>SUM(päivittäin!AE83:AE96)</f>
        <v>0</v>
      </c>
      <c r="AA7" s="33">
        <f>SUM(päivittäin!AF83:AF96)</f>
        <v>0</v>
      </c>
      <c r="AB7" s="33">
        <f>SUM(päivittäin!AG83:AG96)</f>
        <v>13</v>
      </c>
      <c r="AC7" s="33">
        <f>SUM(päivittäin!AH83:AH96)</f>
        <v>55</v>
      </c>
      <c r="AD7" s="34">
        <f>SUM(päivittäin!AI83:AI96)</f>
        <v>0</v>
      </c>
      <c r="AE7" s="55">
        <f>SUM(päivittäin!AP83:AP96)</f>
        <v>21</v>
      </c>
      <c r="AF7" s="33">
        <f>päivittäin!AP98</f>
        <v>0</v>
      </c>
      <c r="AG7" s="28">
        <f>IF(MIN(päivittäin!AK83:AK96)=0,"",MIN(päivittäin!AK83:AK96))</f>
        <v>53</v>
      </c>
      <c r="AH7" s="29">
        <f>IF(COUNT(päivittäin!AK83:AK96)=0,0,SUM(päivittäin!AK83:AK96)/COUNT(päivittäin!AK83:AK96))</f>
        <v>58</v>
      </c>
      <c r="AI7" s="29">
        <f>MAX(päivittäin!AK83:AK96)</f>
        <v>61</v>
      </c>
      <c r="AJ7" s="33">
        <f>IF(COUNT(päivittäin!AO83:AO96)=0,0,SUM(päivittäin!AO83:AO96)/COUNT(päivittäin!AO83:AO96))</f>
        <v>12</v>
      </c>
      <c r="AK7" s="28">
        <f>COUNTIF(päivittäin!C83:C96,0)-(7-COUNTA(päivittäin!AK83:AK96))</f>
        <v>1</v>
      </c>
      <c r="AL7" s="31">
        <f>päivittäin!AJ97</f>
        <v>7.285714285714286</v>
      </c>
      <c r="AM7" s="186"/>
      <c r="AP7" s="32">
        <f t="shared" si="2"/>
        <v>1</v>
      </c>
      <c r="AQ7" s="33">
        <f t="shared" si="3"/>
        <v>0</v>
      </c>
      <c r="AR7" s="33">
        <f t="shared" si="4"/>
        <v>57</v>
      </c>
      <c r="AS7" s="33">
        <f t="shared" si="5"/>
        <v>0</v>
      </c>
      <c r="AT7" s="129">
        <f t="shared" si="6"/>
        <v>81</v>
      </c>
    </row>
    <row r="8" spans="1:46" ht="10.5" customHeight="1">
      <c r="A8" s="53">
        <f t="shared" si="7"/>
        <v>50</v>
      </c>
      <c r="B8" s="361" t="s">
        <v>573</v>
      </c>
      <c r="C8" s="29">
        <f>päivittäin!L113</f>
        <v>10</v>
      </c>
      <c r="D8" s="34">
        <f>SUM(päivittäin!C99:C112)</f>
        <v>844</v>
      </c>
      <c r="E8" s="32">
        <f>SUM(päivittäin!D99:D112)</f>
        <v>668</v>
      </c>
      <c r="F8" s="33">
        <f>SUM(päivittäin!E99:E112)</f>
        <v>35</v>
      </c>
      <c r="G8" s="33">
        <f>SUM(päivittäin!F99:F112)</f>
        <v>47</v>
      </c>
      <c r="H8" s="33">
        <f>SUM(päivittäin!G99:G112)</f>
        <v>26</v>
      </c>
      <c r="I8" s="33">
        <f>SUM(päivittäin!H99:H112)</f>
        <v>0</v>
      </c>
      <c r="J8" s="33">
        <f>SUM(päivittäin!I99:I112)</f>
        <v>68</v>
      </c>
      <c r="K8" s="34">
        <f>SUM(päivittäin!J99:J112)</f>
        <v>0</v>
      </c>
      <c r="L8" s="38" t="str">
        <f>IF(AND(D8&lt;&gt;0,COUNT(päivittäin!Z99:Z112)=0),"0",COUNT(päivittäin!Z99:Z112))</f>
        <v>0</v>
      </c>
      <c r="M8" s="37">
        <f>IF(OR(L8="0",L8=0),0,SUM(päivittäin!Z99:Z112))</f>
        <v>0</v>
      </c>
      <c r="N8" s="37">
        <f>IF(AND(D8&lt;&gt;0,COUNT(päivittäin!AA99:AA112)=0),"0",COUNT(päivittäin!AA99:AA112))</f>
        <v>2</v>
      </c>
      <c r="O8" s="37">
        <f>IF(OR(N8="0",N8=0),0,SUM(päivittäin!AA99:AA112))</f>
        <v>16.7</v>
      </c>
      <c r="P8" s="28">
        <f>SUM(päivittäin!R99:R112)</f>
        <v>20</v>
      </c>
      <c r="Q8" s="29">
        <f>SUM(päivittäin!S99:S112)</f>
        <v>17</v>
      </c>
      <c r="R8" s="29">
        <f>SUM(päivittäin!T99:T112)</f>
        <v>67</v>
      </c>
      <c r="S8" s="29">
        <f>SUM(päivittäin!U99:U112)</f>
        <v>0</v>
      </c>
      <c r="T8" s="30">
        <f>SUM(päivittäin!V99:V112)</f>
        <v>0</v>
      </c>
      <c r="U8" s="28">
        <f t="shared" si="0"/>
        <v>112.5</v>
      </c>
      <c r="V8" s="125">
        <f t="shared" si="1"/>
        <v>7.997630331753554</v>
      </c>
      <c r="W8" s="32">
        <f>SUM(päivittäin!AB99:AB112)</f>
        <v>345</v>
      </c>
      <c r="X8" s="33">
        <f>SUM(päivittäin!AC99:AC112)</f>
        <v>152</v>
      </c>
      <c r="Y8" s="33">
        <f>SUM(päivittäin!AD99:AD112)</f>
        <v>0</v>
      </c>
      <c r="Z8" s="33">
        <f>SUM(päivittäin!AE99:AE112)</f>
        <v>0</v>
      </c>
      <c r="AA8" s="33">
        <f>SUM(päivittäin!AF99:AF112)</f>
        <v>0</v>
      </c>
      <c r="AB8" s="33">
        <f>SUM(päivittäin!AG99:AG112)</f>
        <v>239</v>
      </c>
      <c r="AC8" s="33">
        <f>SUM(päivittäin!AH99:AH112)</f>
        <v>48</v>
      </c>
      <c r="AD8" s="34">
        <f>SUM(päivittäin!AI99:AI112)</f>
        <v>60</v>
      </c>
      <c r="AE8" s="55">
        <f>SUM(päivittäin!AP99:AP112)</f>
        <v>4</v>
      </c>
      <c r="AF8" s="33">
        <f>päivittäin!AP114</f>
        <v>0</v>
      </c>
      <c r="AG8" s="28">
        <f>IF(MIN(päivittäin!AK99:AK112)=0,"",MIN(päivittäin!AK99:AK112))</f>
        <v>47</v>
      </c>
      <c r="AH8" s="29">
        <f>IF(COUNT(päivittäin!AK99:AK112)=0,0,SUM(päivittäin!AK99:AK112)/COUNT(päivittäin!AK99:AK112))</f>
        <v>50.4</v>
      </c>
      <c r="AI8" s="29">
        <f>MAX(päivittäin!AK99:AK112)</f>
        <v>55</v>
      </c>
      <c r="AJ8" s="33">
        <f>IF(COUNT(päivittäin!AO99:AO112)=0,0,SUM(päivittäin!AO99:AO112)/COUNT(päivittäin!AO99:AO112))</f>
        <v>12</v>
      </c>
      <c r="AK8" s="28">
        <f>COUNTIF(päivittäin!C99:C112,0)-(7-COUNTA(päivittäin!AK99:AK112))</f>
        <v>0</v>
      </c>
      <c r="AL8" s="31">
        <f>päivittäin!AJ113</f>
        <v>7.714285714285714</v>
      </c>
      <c r="AM8" s="187"/>
      <c r="AN8" s="339"/>
      <c r="AO8" s="334"/>
      <c r="AP8" s="32">
        <f t="shared" si="2"/>
        <v>20</v>
      </c>
      <c r="AQ8" s="33">
        <f t="shared" si="3"/>
        <v>25.5</v>
      </c>
      <c r="AR8" s="33">
        <f t="shared" si="4"/>
        <v>67</v>
      </c>
      <c r="AS8" s="33">
        <f t="shared" si="5"/>
        <v>0</v>
      </c>
      <c r="AT8" s="129">
        <f t="shared" si="6"/>
        <v>0</v>
      </c>
    </row>
    <row r="9" spans="1:46" s="41" customFormat="1" ht="10.5" customHeight="1" thickBot="1">
      <c r="A9" s="53">
        <f t="shared" si="7"/>
        <v>51</v>
      </c>
      <c r="B9" s="362" t="s">
        <v>298</v>
      </c>
      <c r="C9" s="61">
        <f>päivittäin!L129</f>
        <v>11</v>
      </c>
      <c r="D9" s="62">
        <f>SUM(päivittäin!C115:C128)</f>
        <v>860</v>
      </c>
      <c r="E9" s="63">
        <f>SUM(päivittäin!D115:D128)</f>
        <v>676</v>
      </c>
      <c r="F9" s="64">
        <f>SUM(päivittäin!E115:E128)</f>
        <v>37</v>
      </c>
      <c r="G9" s="64">
        <f>SUM(päivittäin!F115:F128)</f>
        <v>52</v>
      </c>
      <c r="H9" s="64">
        <f>SUM(päivittäin!G115:G128)</f>
        <v>0</v>
      </c>
      <c r="I9" s="64">
        <f>SUM(päivittäin!H115:H128)</f>
        <v>0</v>
      </c>
      <c r="J9" s="64">
        <f>SUM(päivittäin!I115:I128)</f>
        <v>95</v>
      </c>
      <c r="K9" s="62">
        <f>SUM(päivittäin!J115:J128)</f>
        <v>0</v>
      </c>
      <c r="L9" s="65" t="str">
        <f>IF(AND(D9&lt;&gt;0,COUNT(päivittäin!Z115:Z128)=0),"0",COUNT(päivittäin!Z115:Z128))</f>
        <v>0</v>
      </c>
      <c r="M9" s="66">
        <f>IF(OR(L9="0",L9=0),0,SUM(päivittäin!Z115:Z128))</f>
        <v>0</v>
      </c>
      <c r="N9" s="66" t="str">
        <f>IF(AND(D9&lt;&gt;0,COUNT(päivittäin!AA115:AA128)=0),"0",COUNT(päivittäin!AA115:AA128))</f>
        <v>0</v>
      </c>
      <c r="O9" s="66">
        <f>IF(OR(N9="0",N9=0),0,SUM(päivittäin!AA115:AA128))</f>
        <v>0</v>
      </c>
      <c r="P9" s="67">
        <f>SUM(päivittäin!R115:R128)</f>
        <v>0</v>
      </c>
      <c r="Q9" s="61">
        <f>SUM(päivittäin!S115:S128)</f>
        <v>0</v>
      </c>
      <c r="R9" s="61">
        <f>SUM(päivittäin!T115:T128)</f>
        <v>108</v>
      </c>
      <c r="S9" s="61">
        <f>SUM(päivittäin!U115:U128)</f>
        <v>0</v>
      </c>
      <c r="T9" s="68">
        <f>SUM(päivittäin!V115:V128)</f>
        <v>41</v>
      </c>
      <c r="U9" s="28">
        <f t="shared" si="0"/>
        <v>132.6</v>
      </c>
      <c r="V9" s="126">
        <f t="shared" si="1"/>
        <v>9.251162790697673</v>
      </c>
      <c r="W9" s="63">
        <f>SUM(päivittäin!AB115:AB128)</f>
        <v>541</v>
      </c>
      <c r="X9" s="64">
        <f>SUM(päivittäin!AC115:AC128)</f>
        <v>0</v>
      </c>
      <c r="Y9" s="64">
        <f>SUM(päivittäin!AD115:AD128)</f>
        <v>174</v>
      </c>
      <c r="Z9" s="64">
        <f>SUM(päivittäin!AE115:AE128)</f>
        <v>0</v>
      </c>
      <c r="AA9" s="64">
        <f>SUM(päivittäin!AF115:AF128)</f>
        <v>0</v>
      </c>
      <c r="AB9" s="64">
        <f>SUM(päivittäin!AG115:AG128)</f>
        <v>0</v>
      </c>
      <c r="AC9" s="64">
        <f>SUM(päivittäin!AH115:AH128)</f>
        <v>95</v>
      </c>
      <c r="AD9" s="62">
        <f>SUM(päivittäin!AI115:AI128)</f>
        <v>50</v>
      </c>
      <c r="AE9" s="55">
        <f>SUM(päivittäin!AP115:AP128)</f>
        <v>2</v>
      </c>
      <c r="AF9" s="64">
        <f>päivittäin!AP130</f>
        <v>0</v>
      </c>
      <c r="AG9" s="67">
        <f>IF(MIN(päivittäin!AK115:AK128)=0,"",MIN(päivittäin!AK115:AK128))</f>
        <v>51</v>
      </c>
      <c r="AH9" s="61">
        <f>IF(COUNT(päivittäin!AK115:AK128)=0,0,SUM(päivittäin!AK115:AK128)/COUNT(päivittäin!AK115:AK128))</f>
        <v>52.333333333333336</v>
      </c>
      <c r="AI9" s="61">
        <f>MAX(päivittäin!AK115:AK128)</f>
        <v>54</v>
      </c>
      <c r="AJ9" s="64">
        <f>IF(COUNT(päivittäin!AO115:AO128)=0,0,SUM(päivittäin!AO115:AO128)/COUNT(päivittäin!AO115:AO128))</f>
        <v>14.5</v>
      </c>
      <c r="AK9" s="67">
        <f>COUNTIF(päivittäin!C115:C128,0)-(7-COUNTA(päivittäin!AK115:AK128))</f>
        <v>0</v>
      </c>
      <c r="AL9" s="324">
        <f>päivittäin!AJ129</f>
        <v>7.857142857142857</v>
      </c>
      <c r="AM9" s="329"/>
      <c r="AN9" s="339"/>
      <c r="AO9" s="337"/>
      <c r="AP9" s="32">
        <f t="shared" si="2"/>
        <v>0</v>
      </c>
      <c r="AQ9" s="33">
        <f t="shared" si="3"/>
        <v>0</v>
      </c>
      <c r="AR9" s="33">
        <f t="shared" si="4"/>
        <v>108</v>
      </c>
      <c r="AS9" s="33">
        <f t="shared" si="5"/>
        <v>0</v>
      </c>
      <c r="AT9" s="129">
        <f t="shared" si="6"/>
        <v>24.599999999999998</v>
      </c>
    </row>
    <row r="10" spans="1:46" s="52" customFormat="1" ht="10.5" customHeight="1">
      <c r="A10" s="42">
        <f t="shared" si="7"/>
        <v>52</v>
      </c>
      <c r="B10" s="360" t="s">
        <v>675</v>
      </c>
      <c r="C10" s="43">
        <f>päivittäin!L145</f>
        <v>9</v>
      </c>
      <c r="D10" s="44">
        <f>SUM(päivittäin!C131:C144)</f>
        <v>562</v>
      </c>
      <c r="E10" s="45">
        <f>SUM(päivittäin!D131:D144)</f>
        <v>430</v>
      </c>
      <c r="F10" s="46">
        <f>SUM(päivittäin!E131:E144)</f>
        <v>61</v>
      </c>
      <c r="G10" s="46">
        <f>SUM(päivittäin!F131:F144)</f>
        <v>11</v>
      </c>
      <c r="H10" s="46">
        <f>SUM(päivittäin!G131:G144)</f>
        <v>0</v>
      </c>
      <c r="I10" s="46">
        <f>SUM(päivittäin!H131:H144)</f>
        <v>0</v>
      </c>
      <c r="J10" s="46">
        <f>SUM(päivittäin!I131:I144)</f>
        <v>60</v>
      </c>
      <c r="K10" s="44">
        <f>SUM(päivittäin!J131:J144)</f>
        <v>0</v>
      </c>
      <c r="L10" s="47" t="str">
        <f>IF(AND(D10&lt;&gt;0,COUNT(päivittäin!Z131:Z144)=0),"0",COUNT(päivittäin!Z131:Z144))</f>
        <v>0</v>
      </c>
      <c r="M10" s="48">
        <f>IF(OR(L10="0",L10=0),0,SUM(päivittäin!Z131:Z144))</f>
        <v>0</v>
      </c>
      <c r="N10" s="48" t="str">
        <f>IF(AND(D10&lt;&gt;0,COUNT(päivittäin!AA131:AA144)=0),"0",COUNT(päivittäin!AA131:AA144))</f>
        <v>0</v>
      </c>
      <c r="O10" s="48">
        <f>IF(OR(N10="0",N10=0),0,SUM(päivittäin!AA131:AA144))</f>
        <v>0</v>
      </c>
      <c r="P10" s="49">
        <f>SUM(päivittäin!R131:R144)</f>
        <v>0</v>
      </c>
      <c r="Q10" s="43">
        <f>SUM(päivittäin!S131:S144)</f>
        <v>0</v>
      </c>
      <c r="R10" s="43">
        <f>SUM(päivittäin!T131:T144)</f>
        <v>63</v>
      </c>
      <c r="S10" s="43">
        <f>SUM(päivittäin!U131:U144)</f>
        <v>0</v>
      </c>
      <c r="T10" s="50">
        <f>SUM(päivittäin!V131:V144)</f>
        <v>15</v>
      </c>
      <c r="U10" s="49">
        <f t="shared" si="0"/>
        <v>72</v>
      </c>
      <c r="V10" s="124">
        <f t="shared" si="1"/>
        <v>7.686832740213523</v>
      </c>
      <c r="W10" s="45">
        <f>SUM(päivittäin!AB131:AB144)</f>
        <v>301</v>
      </c>
      <c r="X10" s="46">
        <f>SUM(päivittäin!AC131:AC144)</f>
        <v>0</v>
      </c>
      <c r="Y10" s="46">
        <f>SUM(päivittäin!AD131:AD144)</f>
        <v>64</v>
      </c>
      <c r="Z10" s="46">
        <f>SUM(päivittäin!AE131:AE144)</f>
        <v>0</v>
      </c>
      <c r="AA10" s="46">
        <f>SUM(päivittäin!AF131:AF144)</f>
        <v>0</v>
      </c>
      <c r="AB10" s="46">
        <f>SUM(päivittäin!AG131:AG144)</f>
        <v>0</v>
      </c>
      <c r="AC10" s="46">
        <f>SUM(päivittäin!AH131:AH144)</f>
        <v>42</v>
      </c>
      <c r="AD10" s="44">
        <f>SUM(päivittäin!AI131:AI144)</f>
        <v>155</v>
      </c>
      <c r="AE10" s="51">
        <f>SUM(päivittäin!AP131:AP144)</f>
        <v>5</v>
      </c>
      <c r="AF10" s="46">
        <f>päivittäin!AP146</f>
        <v>0</v>
      </c>
      <c r="AG10" s="49">
        <f>IF(MIN(päivittäin!AK131:AK144)=0,"",MIN(päivittäin!AK131:AK144))</f>
        <v>45</v>
      </c>
      <c r="AH10" s="43">
        <f>IF(COUNT(päivittäin!AK131:AK144)=0,0,SUM(päivittäin!AK131:AK144)/COUNT(päivittäin!AK131:AK144))</f>
        <v>48</v>
      </c>
      <c r="AI10" s="43">
        <f>MAX(päivittäin!AK131:AK144)</f>
        <v>51</v>
      </c>
      <c r="AJ10" s="46">
        <f>IF(COUNT(päivittäin!AO131:AO144)=0,0,SUM(päivittäin!AO131:AO144)/COUNT(päivittäin!AO131:AO144))</f>
        <v>10.833333333333334</v>
      </c>
      <c r="AK10" s="49">
        <f>COUNTIF(päivittäin!C131:C144,0)-(7-COUNTA(päivittäin!AK131:AK144))</f>
        <v>0</v>
      </c>
      <c r="AL10" s="323">
        <f>päivittäin!AJ145</f>
        <v>7.857142857142857</v>
      </c>
      <c r="AM10" s="76"/>
      <c r="AN10" s="76"/>
      <c r="AO10" s="336"/>
      <c r="AP10" s="45">
        <f t="shared" si="2"/>
        <v>0</v>
      </c>
      <c r="AQ10" s="46">
        <f t="shared" si="3"/>
        <v>0</v>
      </c>
      <c r="AR10" s="46">
        <f t="shared" si="4"/>
        <v>63</v>
      </c>
      <c r="AS10" s="46">
        <f t="shared" si="5"/>
        <v>0</v>
      </c>
      <c r="AT10" s="128">
        <f t="shared" si="6"/>
        <v>9</v>
      </c>
    </row>
    <row r="11" spans="1:46" ht="10.5" customHeight="1">
      <c r="A11" s="53">
        <v>1</v>
      </c>
      <c r="B11" s="361" t="s">
        <v>676</v>
      </c>
      <c r="C11" s="29">
        <f>päivittäin!L161</f>
        <v>15</v>
      </c>
      <c r="D11" s="34">
        <f>SUM(päivittäin!C147:C160)</f>
        <v>1218</v>
      </c>
      <c r="E11" s="32">
        <f>SUM(päivittäin!D147:D160)</f>
        <v>945</v>
      </c>
      <c r="F11" s="33">
        <f>SUM(päivittäin!E147:E160)</f>
        <v>35</v>
      </c>
      <c r="G11" s="33">
        <f>SUM(päivittäin!F147:F160)</f>
        <v>113</v>
      </c>
      <c r="H11" s="33">
        <f>SUM(päivittäin!G147:G160)</f>
        <v>0</v>
      </c>
      <c r="I11" s="33">
        <f>SUM(päivittäin!H147:H160)</f>
        <v>35</v>
      </c>
      <c r="J11" s="33">
        <f>SUM(päivittäin!I147:I160)</f>
        <v>90</v>
      </c>
      <c r="K11" s="34">
        <f>SUM(päivittäin!J147:J160)</f>
        <v>0</v>
      </c>
      <c r="L11" s="38" t="str">
        <f>IF(AND(D11&lt;&gt;0,COUNT(päivittäin!Z147:Z160)=0),"0",COUNT(päivittäin!Z147:Z160))</f>
        <v>0</v>
      </c>
      <c r="M11" s="37">
        <f>IF(OR(L11="0",L11=0),0,SUM(päivittäin!Z147:Z160))</f>
        <v>0</v>
      </c>
      <c r="N11" s="37">
        <f>IF(AND(D11&lt;&gt;0,COUNT(päivittäin!AA147:AA160)=0),"0",COUNT(päivittäin!AA147:AA160))</f>
        <v>2</v>
      </c>
      <c r="O11" s="37">
        <f>IF(OR(N11="0",N11=0),0,SUM(päivittäin!AA147:AA160))</f>
        <v>8</v>
      </c>
      <c r="P11" s="28">
        <f>SUM(päivittäin!R147:R160)</f>
        <v>22</v>
      </c>
      <c r="Q11" s="29">
        <f>SUM(päivittäin!S147:S160)</f>
        <v>12</v>
      </c>
      <c r="R11" s="29">
        <f>SUM(päivittäin!T147:T160)</f>
        <v>145</v>
      </c>
      <c r="S11" s="29">
        <f>SUM(päivittäin!U147:U160)</f>
        <v>0</v>
      </c>
      <c r="T11" s="30">
        <f>SUM(päivittäin!V147:V160)</f>
        <v>0</v>
      </c>
      <c r="U11" s="28">
        <f t="shared" si="0"/>
        <v>185</v>
      </c>
      <c r="V11" s="125">
        <f t="shared" si="1"/>
        <v>9.113300492610838</v>
      </c>
      <c r="W11" s="32">
        <f>SUM(päivittäin!AB147:AB160)</f>
        <v>813</v>
      </c>
      <c r="X11" s="33">
        <f>SUM(päivittäin!AC147:AC160)</f>
        <v>95</v>
      </c>
      <c r="Y11" s="33">
        <f>SUM(päivittäin!AD147:AD160)</f>
        <v>0</v>
      </c>
      <c r="Z11" s="33">
        <f>SUM(päivittäin!AE147:AE160)</f>
        <v>0</v>
      </c>
      <c r="AA11" s="33">
        <f>SUM(päivittäin!AF147:AF160)</f>
        <v>0</v>
      </c>
      <c r="AB11" s="33">
        <f>SUM(päivittäin!AG147:AG160)</f>
        <v>280</v>
      </c>
      <c r="AC11" s="33">
        <f>SUM(päivittäin!AH147:AH160)</f>
        <v>30</v>
      </c>
      <c r="AD11" s="34">
        <f>SUM(päivittäin!AI147:AI160)</f>
        <v>0</v>
      </c>
      <c r="AE11" s="55">
        <f>SUM(päivittäin!AP147:AP160)</f>
        <v>16</v>
      </c>
      <c r="AF11" s="33">
        <f>päivittäin!AP162</f>
        <v>1</v>
      </c>
      <c r="AG11" s="28">
        <f>IF(MIN(päivittäin!AK147:AK160)=0,"",MIN(päivittäin!AK147:AK160))</f>
        <v>49</v>
      </c>
      <c r="AH11" s="29">
        <f>IF(COUNT(päivittäin!AK147:AK160)=0,0,SUM(päivittäin!AK147:AK160)/COUNT(päivittäin!AK147:AK160))</f>
        <v>52.166666666666664</v>
      </c>
      <c r="AI11" s="29">
        <f>MAX(päivittäin!AK147:AK160)</f>
        <v>55</v>
      </c>
      <c r="AJ11" s="33">
        <f>IF(COUNT(päivittäin!AO147:AO160)=0,0,SUM(päivittäin!AO147:AO160)/COUNT(päivittäin!AO147:AO160))</f>
        <v>8.833333333333334</v>
      </c>
      <c r="AK11" s="28">
        <f>COUNTIF(päivittäin!C147:C160,0)-(7-COUNTA(päivittäin!AK147:AK160))</f>
        <v>0</v>
      </c>
      <c r="AL11" s="31">
        <f>päivittäin!AJ161</f>
        <v>7.857142857142857</v>
      </c>
      <c r="AM11" s="186"/>
      <c r="AP11" s="32">
        <f t="shared" si="2"/>
        <v>22</v>
      </c>
      <c r="AQ11" s="33">
        <f t="shared" si="3"/>
        <v>18</v>
      </c>
      <c r="AR11" s="33">
        <f t="shared" si="4"/>
        <v>145</v>
      </c>
      <c r="AS11" s="33">
        <f t="shared" si="5"/>
        <v>0</v>
      </c>
      <c r="AT11" s="129">
        <f t="shared" si="6"/>
        <v>0</v>
      </c>
    </row>
    <row r="12" spans="1:46" ht="10.5" customHeight="1">
      <c r="A12" s="53">
        <f aca="true" t="shared" si="8" ref="A12:A53">A11+1</f>
        <v>2</v>
      </c>
      <c r="B12" s="361" t="s">
        <v>677</v>
      </c>
      <c r="C12" s="29">
        <f>päivittäin!L177</f>
        <v>14</v>
      </c>
      <c r="D12" s="34">
        <f>SUM(päivittäin!C163:C176)</f>
        <v>1054</v>
      </c>
      <c r="E12" s="32">
        <f>SUM(päivittäin!D163:D176)</f>
        <v>862</v>
      </c>
      <c r="F12" s="33">
        <f>SUM(päivittäin!E163:E176)</f>
        <v>65</v>
      </c>
      <c r="G12" s="33">
        <f>SUM(päivittäin!F163:F176)</f>
        <v>38</v>
      </c>
      <c r="H12" s="33">
        <f>SUM(päivittäin!G163:G176)</f>
        <v>4</v>
      </c>
      <c r="I12" s="33">
        <f>SUM(päivittäin!H163:H176)</f>
        <v>20</v>
      </c>
      <c r="J12" s="33">
        <f>SUM(päivittäin!I163:I176)</f>
        <v>65</v>
      </c>
      <c r="K12" s="34">
        <f>SUM(päivittäin!J163:J176)</f>
        <v>0</v>
      </c>
      <c r="L12" s="38" t="str">
        <f>IF(AND(D12&lt;&gt;0,COUNT(päivittäin!Z163:Z176)=0),"0",COUNT(päivittäin!Z163:Z176))</f>
        <v>0</v>
      </c>
      <c r="M12" s="37">
        <f>IF(OR(L12="0",L12=0),0,SUM(päivittäin!Z163:Z176))</f>
        <v>0</v>
      </c>
      <c r="N12" s="37">
        <f>IF(AND(D12&lt;&gt;0,COUNT(päivittäin!AA163:AA176)=0),"0",COUNT(päivittäin!AA163:AA176))</f>
        <v>1</v>
      </c>
      <c r="O12" s="37">
        <f>IF(OR(N12="0",N12=0),0,SUM(päivittäin!AA163:AA176))</f>
        <v>6.9</v>
      </c>
      <c r="P12" s="28">
        <f>SUM(päivittäin!R163:R176)</f>
        <v>22</v>
      </c>
      <c r="Q12" s="29">
        <f>SUM(päivittäin!S163:S176)</f>
        <v>7</v>
      </c>
      <c r="R12" s="29">
        <f>SUM(päivittäin!T163:T176)</f>
        <v>132</v>
      </c>
      <c r="S12" s="29">
        <f>SUM(päivittäin!U163:U176)</f>
        <v>0</v>
      </c>
      <c r="T12" s="30">
        <f>SUM(päivittäin!V163:V176)</f>
        <v>0</v>
      </c>
      <c r="U12" s="28">
        <f t="shared" si="0"/>
        <v>164.5</v>
      </c>
      <c r="V12" s="125">
        <f t="shared" si="1"/>
        <v>9.364326375711574</v>
      </c>
      <c r="W12" s="32">
        <f>SUM(päivittäin!AB163:AB176)</f>
        <v>681</v>
      </c>
      <c r="X12" s="33">
        <f>SUM(päivittäin!AC163:AC176)</f>
        <v>53</v>
      </c>
      <c r="Y12" s="33">
        <f>SUM(päivittäin!AD163:AD176)</f>
        <v>0</v>
      </c>
      <c r="Z12" s="33">
        <f>SUM(päivittäin!AE163:AE176)</f>
        <v>0</v>
      </c>
      <c r="AA12" s="33">
        <f>SUM(päivittäin!AF163:AF176)</f>
        <v>0</v>
      </c>
      <c r="AB12" s="33">
        <f>SUM(päivittäin!AG163:AG176)</f>
        <v>270</v>
      </c>
      <c r="AC12" s="33">
        <f>SUM(päivittäin!AH163:AH176)</f>
        <v>50</v>
      </c>
      <c r="AD12" s="34">
        <f>SUM(päivittäin!AI163:AI176)</f>
        <v>0</v>
      </c>
      <c r="AE12" s="55">
        <f>SUM(päivittäin!AP163:AP176)</f>
        <v>20</v>
      </c>
      <c r="AF12" s="33">
        <f>päivittäin!AP178</f>
        <v>0</v>
      </c>
      <c r="AG12" s="28">
        <f>IF(MIN(päivittäin!AK163:AK176)=0,"",MIN(päivittäin!AK163:AK176))</f>
        <v>42</v>
      </c>
      <c r="AH12" s="29">
        <f>IF(COUNT(päivittäin!AK163:AK176)=0,0,SUM(päivittäin!AK163:AK176)/COUNT(päivittäin!AK163:AK176))</f>
        <v>48</v>
      </c>
      <c r="AI12" s="29">
        <f>MAX(päivittäin!AK163:AK176)</f>
        <v>51</v>
      </c>
      <c r="AJ12" s="33">
        <f>IF(COUNT(päivittäin!AO163:AO176)=0,0,SUM(päivittäin!AO163:AO176)/COUNT(päivittäin!AO163:AO176))</f>
        <v>9</v>
      </c>
      <c r="AK12" s="28">
        <f>COUNTIF(päivittäin!C163:C176,0)-(7-COUNTA(päivittäin!AK163:AK176))</f>
        <v>0</v>
      </c>
      <c r="AL12" s="31">
        <f>päivittäin!AJ177</f>
        <v>7.428571428571429</v>
      </c>
      <c r="AM12" s="328"/>
      <c r="AO12" s="337"/>
      <c r="AP12" s="32">
        <f t="shared" si="2"/>
        <v>22</v>
      </c>
      <c r="AQ12" s="33">
        <f t="shared" si="3"/>
        <v>10.5</v>
      </c>
      <c r="AR12" s="33">
        <f t="shared" si="4"/>
        <v>132</v>
      </c>
      <c r="AS12" s="33">
        <f t="shared" si="5"/>
        <v>0</v>
      </c>
      <c r="AT12" s="129">
        <f t="shared" si="6"/>
        <v>0</v>
      </c>
    </row>
    <row r="13" spans="1:46" s="41" customFormat="1" ht="10.5" customHeight="1" thickBot="1">
      <c r="A13" s="53">
        <f t="shared" si="8"/>
        <v>3</v>
      </c>
      <c r="B13" s="362" t="s">
        <v>409</v>
      </c>
      <c r="C13" s="61">
        <f>päivittäin!L193</f>
        <v>3</v>
      </c>
      <c r="D13" s="62">
        <f>SUM(päivittäin!C179:C192)</f>
        <v>159</v>
      </c>
      <c r="E13" s="63">
        <f>SUM(päivittäin!D179:D192)</f>
        <v>113</v>
      </c>
      <c r="F13" s="64">
        <f>SUM(päivittäin!E179:E192)</f>
        <v>0</v>
      </c>
      <c r="G13" s="64">
        <f>SUM(päivittäin!F179:F192)</f>
        <v>0</v>
      </c>
      <c r="H13" s="64">
        <f>SUM(päivittäin!G179:G192)</f>
        <v>0</v>
      </c>
      <c r="I13" s="64">
        <f>SUM(päivittäin!H179:H192)</f>
        <v>0</v>
      </c>
      <c r="J13" s="64">
        <f>SUM(päivittäin!I179:I192)</f>
        <v>46</v>
      </c>
      <c r="K13" s="62">
        <f>SUM(päivittäin!J179:J192)</f>
        <v>0</v>
      </c>
      <c r="L13" s="65" t="str">
        <f>IF(AND(D13&lt;&gt;0,COUNT(päivittäin!Z179:Z192)=0),"0",COUNT(päivittäin!Z179:Z192))</f>
        <v>0</v>
      </c>
      <c r="M13" s="66">
        <f>IF(OR(L13="0",L13=0),0,SUM(päivittäin!Z179:Z192))</f>
        <v>0</v>
      </c>
      <c r="N13" s="66" t="str">
        <f>IF(AND(D13&lt;&gt;0,COUNT(päivittäin!AA179:AA192)=0),"0",COUNT(päivittäin!AA179:AA192))</f>
        <v>0</v>
      </c>
      <c r="O13" s="66">
        <f>IF(OR(N13="0",N13=0),0,SUM(päivittäin!AA179:AA192))</f>
        <v>0</v>
      </c>
      <c r="P13" s="67">
        <f>SUM(päivittäin!R179:R192)</f>
        <v>0</v>
      </c>
      <c r="Q13" s="61">
        <f>SUM(päivittäin!S179:S192)</f>
        <v>0</v>
      </c>
      <c r="R13" s="61">
        <f>SUM(päivittäin!T179:T192)</f>
        <v>22</v>
      </c>
      <c r="S13" s="61">
        <f>SUM(päivittäin!U179:U192)</f>
        <v>0</v>
      </c>
      <c r="T13" s="68">
        <f>SUM(päivittäin!V179:V192)</f>
        <v>0</v>
      </c>
      <c r="U13" s="67">
        <f t="shared" si="0"/>
        <v>22</v>
      </c>
      <c r="V13" s="126">
        <f t="shared" si="1"/>
        <v>8.30188679245283</v>
      </c>
      <c r="W13" s="63">
        <f>SUM(päivittäin!AB179:AB192)</f>
        <v>113</v>
      </c>
      <c r="X13" s="64">
        <f>SUM(päivittäin!AC179:AC192)</f>
        <v>0</v>
      </c>
      <c r="Y13" s="64">
        <f>SUM(päivittäin!AD179:AD192)</f>
        <v>0</v>
      </c>
      <c r="Z13" s="64">
        <f>SUM(päivittäin!AE179:AE192)</f>
        <v>0</v>
      </c>
      <c r="AA13" s="64">
        <f>SUM(päivittäin!AF179:AF192)</f>
        <v>0</v>
      </c>
      <c r="AB13" s="64">
        <f>SUM(päivittäin!AG179:AG192)</f>
        <v>0</v>
      </c>
      <c r="AC13" s="64">
        <f>SUM(päivittäin!AH179:AH192)</f>
        <v>46</v>
      </c>
      <c r="AD13" s="62">
        <f>SUM(päivittäin!AI179:AI192)</f>
        <v>0</v>
      </c>
      <c r="AE13" s="69">
        <f>SUM(päivittäin!AP179:AP192)</f>
        <v>2</v>
      </c>
      <c r="AF13" s="64">
        <f>päivittäin!AP194</f>
        <v>0</v>
      </c>
      <c r="AG13" s="67">
        <f>IF(MIN(päivittäin!AK179:AK192)=0,"",MIN(päivittäin!AK179:AK192))</f>
        <v>42</v>
      </c>
      <c r="AH13" s="61">
        <f>IF(COUNT(päivittäin!AK179:AK192)=0,0,SUM(päivittäin!AK179:AK192)/COUNT(päivittäin!AK179:AK192))</f>
        <v>44.4</v>
      </c>
      <c r="AI13" s="61">
        <f>MAX(päivittäin!AK179:AK192)</f>
        <v>49</v>
      </c>
      <c r="AJ13" s="64">
        <f>IF(COUNT(päivittäin!AO179:AO192)=0,0,SUM(päivittäin!AO179:AO192)/COUNT(päivittäin!AO179:AO192))</f>
        <v>11.2</v>
      </c>
      <c r="AK13" s="67">
        <f>COUNTIF(päivittäin!C179:C192,0)-(7-COUNTA(päivittäin!AK179:AK192))</f>
        <v>4</v>
      </c>
      <c r="AL13" s="324">
        <f>päivittäin!AJ193</f>
        <v>8.142857142857142</v>
      </c>
      <c r="AM13" s="189"/>
      <c r="AN13" s="341"/>
      <c r="AO13" s="338"/>
      <c r="AP13" s="63">
        <f t="shared" si="2"/>
        <v>0</v>
      </c>
      <c r="AQ13" s="64">
        <f t="shared" si="3"/>
        <v>0</v>
      </c>
      <c r="AR13" s="64">
        <f t="shared" si="4"/>
        <v>22</v>
      </c>
      <c r="AS13" s="64">
        <f t="shared" si="5"/>
        <v>0</v>
      </c>
      <c r="AT13" s="127">
        <f t="shared" si="6"/>
        <v>0</v>
      </c>
    </row>
    <row r="14" spans="1:46" ht="10.5" customHeight="1">
      <c r="A14" s="42">
        <f t="shared" si="8"/>
        <v>4</v>
      </c>
      <c r="B14" s="361" t="s">
        <v>422</v>
      </c>
      <c r="C14" s="29">
        <f>päivittäin!L209</f>
        <v>9</v>
      </c>
      <c r="D14" s="34">
        <f>SUM(päivittäin!C195:C208)</f>
        <v>663</v>
      </c>
      <c r="E14" s="32">
        <f>SUM(päivittäin!D195:D208)</f>
        <v>557</v>
      </c>
      <c r="F14" s="33">
        <f>SUM(päivittäin!E195:E208)</f>
        <v>25</v>
      </c>
      <c r="G14" s="33">
        <f>SUM(päivittäin!F195:F208)</f>
        <v>11</v>
      </c>
      <c r="H14" s="33">
        <f>SUM(päivittäin!G195:G208)</f>
        <v>20</v>
      </c>
      <c r="I14" s="33">
        <f>SUM(päivittäin!H195:H208)</f>
        <v>0</v>
      </c>
      <c r="J14" s="33">
        <f>SUM(päivittäin!I195:I208)</f>
        <v>50</v>
      </c>
      <c r="K14" s="34">
        <f>SUM(päivittäin!J195:J208)</f>
        <v>0</v>
      </c>
      <c r="L14" s="38" t="str">
        <f>IF(AND(D14&lt;&gt;0,COUNT(päivittäin!Z195:Z208)=0),"0",COUNT(päivittäin!Z195:Z208))</f>
        <v>0</v>
      </c>
      <c r="M14" s="37">
        <f>IF(OR(L14="0",L14=0),0,SUM(päivittäin!Z195:Z208))</f>
        <v>0</v>
      </c>
      <c r="N14" s="37">
        <f>IF(AND(D14&lt;&gt;0,COUNT(päivittäin!AA195:AA208)=0),"0",COUNT(päivittäin!AA195:AA208))</f>
        <v>2</v>
      </c>
      <c r="O14" s="37">
        <f>IF(OR(N14="0",N14=0),0,SUM(päivittäin!AA195:AA208))</f>
        <v>9</v>
      </c>
      <c r="P14" s="28">
        <f>SUM(päivittäin!R195:R208)</f>
        <v>0</v>
      </c>
      <c r="Q14" s="29">
        <f>SUM(päivittäin!S195:S208)</f>
        <v>12</v>
      </c>
      <c r="R14" s="29">
        <f>SUM(päivittäin!T195:T208)</f>
        <v>47</v>
      </c>
      <c r="S14" s="29">
        <f>SUM(päivittäin!U195:U208)</f>
        <v>0</v>
      </c>
      <c r="T14" s="30">
        <f>SUM(päivittäin!V195:V208)</f>
        <v>50</v>
      </c>
      <c r="U14" s="28">
        <f t="shared" si="0"/>
        <v>95</v>
      </c>
      <c r="V14" s="125">
        <f t="shared" si="1"/>
        <v>8.597285067873303</v>
      </c>
      <c r="W14" s="32">
        <f>SUM(päivittäin!AB195:AB208)</f>
        <v>267</v>
      </c>
      <c r="X14" s="33">
        <f>SUM(päivittäin!AC195:AC208)</f>
        <v>90</v>
      </c>
      <c r="Y14" s="33">
        <f>SUM(päivittäin!AD195:AD208)</f>
        <v>212</v>
      </c>
      <c r="Z14" s="33">
        <f>SUM(päivittäin!AE195:AE208)</f>
        <v>0</v>
      </c>
      <c r="AA14" s="33">
        <f>SUM(päivittäin!AF195:AF208)</f>
        <v>0</v>
      </c>
      <c r="AB14" s="33">
        <f>SUM(päivittäin!AG195:AG208)</f>
        <v>0</v>
      </c>
      <c r="AC14" s="33">
        <f>SUM(päivittäin!AH195:AH208)</f>
        <v>39</v>
      </c>
      <c r="AD14" s="34">
        <f>SUM(päivittäin!AI195:AI208)</f>
        <v>55</v>
      </c>
      <c r="AE14" s="55">
        <f>SUM(päivittäin!AP195:AP208)</f>
        <v>0</v>
      </c>
      <c r="AF14" s="33">
        <f>päivittäin!AP210</f>
        <v>0</v>
      </c>
      <c r="AG14" s="28">
        <f>IF(MIN(päivittäin!AK195:AK208)=0,"",MIN(päivittäin!AK195:AK208))</f>
        <v>46</v>
      </c>
      <c r="AH14" s="29">
        <f>IF(COUNT(päivittäin!AK195:AK208)=0,0,SUM(päivittäin!AK195:AK208)/COUNT(päivittäin!AK195:AK208))</f>
        <v>50.857142857142854</v>
      </c>
      <c r="AI14" s="29">
        <f>MAX(päivittäin!AK195:AK208)</f>
        <v>55</v>
      </c>
      <c r="AJ14" s="33">
        <f>IF(COUNT(päivittäin!AO195:AO208)=0,0,SUM(päivittäin!AO195:AO208)/COUNT(päivittäin!AO195:AO208))</f>
        <v>14.571428571428571</v>
      </c>
      <c r="AK14" s="28">
        <f>COUNTIF(päivittäin!C195:C208,0)-(7-COUNTA(päivittäin!AK195:AK208))</f>
        <v>1</v>
      </c>
      <c r="AL14" s="31">
        <f>päivittäin!AJ209</f>
        <v>8</v>
      </c>
      <c r="AP14" s="32">
        <f t="shared" si="2"/>
        <v>0</v>
      </c>
      <c r="AQ14" s="33">
        <f t="shared" si="3"/>
        <v>18</v>
      </c>
      <c r="AR14" s="33">
        <f t="shared" si="4"/>
        <v>47</v>
      </c>
      <c r="AS14" s="33">
        <f t="shared" si="5"/>
        <v>0</v>
      </c>
      <c r="AT14" s="129">
        <f t="shared" si="6"/>
        <v>30</v>
      </c>
    </row>
    <row r="15" spans="1:46" ht="10.5" customHeight="1">
      <c r="A15" s="53">
        <f t="shared" si="8"/>
        <v>5</v>
      </c>
      <c r="B15" s="361" t="s">
        <v>434</v>
      </c>
      <c r="C15" s="29">
        <f>päivittäin!L225</f>
        <v>12</v>
      </c>
      <c r="D15" s="34">
        <f>SUM(päivittäin!C211:C224)</f>
        <v>934</v>
      </c>
      <c r="E15" s="32">
        <f>SUM(päivittäin!D211:D224)</f>
        <v>724</v>
      </c>
      <c r="F15" s="33">
        <f>SUM(päivittäin!E211:E224)</f>
        <v>71</v>
      </c>
      <c r="G15" s="33">
        <f>SUM(päivittäin!F211:F224)</f>
        <v>63</v>
      </c>
      <c r="H15" s="33">
        <f>SUM(päivittäin!G211:G224)</f>
        <v>0</v>
      </c>
      <c r="I15" s="33">
        <f>SUM(päivittäin!H211:H224)</f>
        <v>0</v>
      </c>
      <c r="J15" s="33">
        <f>SUM(päivittäin!I211:I224)</f>
        <v>76</v>
      </c>
      <c r="K15" s="34">
        <f>SUM(päivittäin!J211:J224)</f>
        <v>0</v>
      </c>
      <c r="L15" s="38" t="str">
        <f>IF(AND(D15&lt;&gt;0,COUNT(päivittäin!Z211:Z224)=0),"0",COUNT(päivittäin!Z211:Z224))</f>
        <v>0</v>
      </c>
      <c r="M15" s="37">
        <f>IF(OR(L15="0",L15=0),0,SUM(päivittäin!Z211:Z224))</f>
        <v>0</v>
      </c>
      <c r="N15" s="37" t="str">
        <f>IF(AND(D15&lt;&gt;0,COUNT(päivittäin!AA211:AA224)=0),"0",COUNT(päivittäin!AA211:AA224))</f>
        <v>0</v>
      </c>
      <c r="O15" s="37">
        <f>IF(OR(N15="0",N15=0),0,SUM(päivittäin!AA211:AA224))</f>
        <v>0</v>
      </c>
      <c r="P15" s="28">
        <f>SUM(päivittäin!R211:R224)</f>
        <v>0</v>
      </c>
      <c r="Q15" s="29">
        <f>SUM(päivittäin!S211:S224)</f>
        <v>0</v>
      </c>
      <c r="R15" s="29">
        <f>SUM(päivittäin!T211:T224)</f>
        <v>120</v>
      </c>
      <c r="S15" s="29">
        <f>SUM(päivittäin!U211:U224)</f>
        <v>0</v>
      </c>
      <c r="T15" s="30">
        <f>SUM(päivittäin!V211:V224)</f>
        <v>46</v>
      </c>
      <c r="U15" s="28">
        <f t="shared" si="0"/>
        <v>147.6</v>
      </c>
      <c r="V15" s="125">
        <f t="shared" si="1"/>
        <v>9.481798715203427</v>
      </c>
      <c r="W15" s="32">
        <f>SUM(päivittäin!AB211:AB224)</f>
        <v>577</v>
      </c>
      <c r="X15" s="33">
        <f>SUM(päivittäin!AC211:AC224)</f>
        <v>0</v>
      </c>
      <c r="Y15" s="33">
        <f>SUM(päivittäin!AD211:AD224)</f>
        <v>206</v>
      </c>
      <c r="Z15" s="33">
        <f>SUM(päivittäin!AE211:AE224)</f>
        <v>0</v>
      </c>
      <c r="AA15" s="33">
        <f>SUM(päivittäin!AF211:AF224)</f>
        <v>0</v>
      </c>
      <c r="AB15" s="33">
        <f>SUM(päivittäin!AG211:AG224)</f>
        <v>0</v>
      </c>
      <c r="AC15" s="33">
        <f>SUM(päivittäin!AH211:AH224)</f>
        <v>76</v>
      </c>
      <c r="AD15" s="34">
        <f>SUM(päivittäin!AI211:AI224)</f>
        <v>75</v>
      </c>
      <c r="AE15" s="55">
        <f>SUM(päivittäin!AP211:AP224)</f>
        <v>1</v>
      </c>
      <c r="AF15" s="33">
        <f>päivittäin!AP226</f>
        <v>0</v>
      </c>
      <c r="AG15" s="28">
        <f>IF(MIN(päivittäin!AK211:AK224)=0,"",MIN(päivittäin!AK211:AK224))</f>
        <v>43</v>
      </c>
      <c r="AH15" s="29">
        <f>IF(COUNT(päivittäin!AK211:AK224)=0,0,SUM(päivittäin!AK211:AK224)/COUNT(päivittäin!AK211:AK224))</f>
        <v>46.714285714285715</v>
      </c>
      <c r="AI15" s="29">
        <f>MAX(päivittäin!AK211:AK224)</f>
        <v>52</v>
      </c>
      <c r="AJ15" s="33">
        <f>IF(COUNT(päivittäin!AO211:AO224)=0,0,SUM(päivittäin!AO211:AO224)/COUNT(päivittäin!AO211:AO224))</f>
        <v>15</v>
      </c>
      <c r="AK15" s="28">
        <f>COUNTIF(päivittäin!C211:C224,0)-(7-COUNTA(päivittäin!AK211:AK224))</f>
        <v>0</v>
      </c>
      <c r="AL15" s="31">
        <f>päivittäin!AJ225</f>
        <v>8</v>
      </c>
      <c r="AM15" s="328"/>
      <c r="AO15" s="337"/>
      <c r="AP15" s="32">
        <f t="shared" si="2"/>
        <v>0</v>
      </c>
      <c r="AQ15" s="33">
        <f t="shared" si="3"/>
        <v>0</v>
      </c>
      <c r="AR15" s="33">
        <f t="shared" si="4"/>
        <v>120</v>
      </c>
      <c r="AS15" s="33">
        <f t="shared" si="5"/>
        <v>0</v>
      </c>
      <c r="AT15" s="129">
        <f t="shared" si="6"/>
        <v>27.599999999999998</v>
      </c>
    </row>
    <row r="16" spans="1:46" ht="10.5" customHeight="1">
      <c r="A16" s="53">
        <f t="shared" si="8"/>
        <v>6</v>
      </c>
      <c r="B16" s="361" t="s">
        <v>240</v>
      </c>
      <c r="C16" s="29">
        <f>päivittäin!L241</f>
        <v>12</v>
      </c>
      <c r="D16" s="34">
        <f>SUM(päivittäin!C227:C240)</f>
        <v>1020</v>
      </c>
      <c r="E16" s="32">
        <f>SUM(päivittäin!D227:D240)</f>
        <v>774</v>
      </c>
      <c r="F16" s="33">
        <f>SUM(päivittäin!E227:E240)</f>
        <v>99</v>
      </c>
      <c r="G16" s="33">
        <f>SUM(päivittäin!F227:F240)</f>
        <v>51</v>
      </c>
      <c r="H16" s="33">
        <f>SUM(päivittäin!G227:G240)</f>
        <v>3</v>
      </c>
      <c r="I16" s="33">
        <f>SUM(päivittäin!H227:H240)</f>
        <v>5</v>
      </c>
      <c r="J16" s="33">
        <f>SUM(päivittäin!I227:I240)</f>
        <v>88</v>
      </c>
      <c r="K16" s="34">
        <f>SUM(päivittäin!J227:J240)</f>
        <v>0</v>
      </c>
      <c r="L16" s="38" t="str">
        <f>IF(AND(D16&lt;&gt;0,COUNT(päivittäin!Z227:Z240)=0),"0",COUNT(päivittäin!Z227:Z240))</f>
        <v>0</v>
      </c>
      <c r="M16" s="37">
        <f>IF(OR(L16="0",L16=0),0,SUM(päivittäin!Z227:Z240))</f>
        <v>0</v>
      </c>
      <c r="N16" s="37">
        <f>IF(AND(D16&lt;&gt;0,COUNT(päivittäin!AA227:AA240)=0),"0",COUNT(päivittäin!AA227:AA240))</f>
        <v>1</v>
      </c>
      <c r="O16" s="37">
        <f>IF(OR(N16="0",N16=0),0,SUM(päivittäin!AA227:AA240))</f>
        <v>5</v>
      </c>
      <c r="P16" s="28">
        <f>SUM(päivittäin!R227:R240)</f>
        <v>0</v>
      </c>
      <c r="Q16" s="29">
        <f>SUM(päivittäin!S227:S240)</f>
        <v>1</v>
      </c>
      <c r="R16" s="29">
        <f>SUM(päivittäin!T227:T240)</f>
        <v>142</v>
      </c>
      <c r="S16" s="29">
        <f>SUM(päivittäin!U227:U240)</f>
        <v>0</v>
      </c>
      <c r="T16" s="30">
        <f>SUM(päivittäin!V227:V240)</f>
        <v>62</v>
      </c>
      <c r="U16" s="28">
        <f t="shared" si="0"/>
        <v>180.7</v>
      </c>
      <c r="V16" s="125">
        <f t="shared" si="1"/>
        <v>10.629411764705882</v>
      </c>
      <c r="W16" s="32">
        <f>SUM(päivittäin!AB227:AB240)</f>
        <v>640</v>
      </c>
      <c r="X16" s="33">
        <f>SUM(päivittäin!AC227:AC240)</f>
        <v>30</v>
      </c>
      <c r="Y16" s="33">
        <f>SUM(päivittäin!AD227:AD240)</f>
        <v>264</v>
      </c>
      <c r="Z16" s="33">
        <f>SUM(päivittäin!AE227:AE240)</f>
        <v>0</v>
      </c>
      <c r="AA16" s="33">
        <f>SUM(päivittäin!AF227:AF240)</f>
        <v>0</v>
      </c>
      <c r="AB16" s="33">
        <f>SUM(päivittäin!AG227:AG240)</f>
        <v>0</v>
      </c>
      <c r="AC16" s="33">
        <f>SUM(päivittäin!AH227:AH240)</f>
        <v>86</v>
      </c>
      <c r="AD16" s="34">
        <f>SUM(päivittäin!AI227:AI240)</f>
        <v>0</v>
      </c>
      <c r="AE16" s="55">
        <f>SUM(päivittäin!AP227:AP240)</f>
        <v>5</v>
      </c>
      <c r="AF16" s="33">
        <f>päivittäin!AP242</f>
        <v>0</v>
      </c>
      <c r="AG16" s="28">
        <f>IF(MIN(päivittäin!AK227:AK240)=0,"",MIN(päivittäin!AK227:AK240))</f>
        <v>41</v>
      </c>
      <c r="AH16" s="29">
        <f>IF(COUNT(päivittäin!AK227:AK240)=0,0,SUM(päivittäin!AK227:AK240)/COUNT(päivittäin!AK227:AK240))</f>
        <v>43.666666666666664</v>
      </c>
      <c r="AI16" s="29">
        <f>MAX(päivittäin!AK227:AK240)</f>
        <v>47</v>
      </c>
      <c r="AJ16" s="33">
        <f>IF(COUNT(päivittäin!AO227:AO240)=0,0,SUM(päivittäin!AO227:AO240)/COUNT(päivittäin!AO227:AO240))</f>
        <v>10.666666666666666</v>
      </c>
      <c r="AK16" s="28">
        <f>COUNTIF(päivittäin!C227:C240,0)-(7-COUNTA(päivittäin!AK227:AK240))</f>
        <v>0</v>
      </c>
      <c r="AL16" s="31">
        <f>päivittäin!AJ241</f>
        <v>7.714285714285714</v>
      </c>
      <c r="AP16" s="32">
        <f t="shared" si="2"/>
        <v>0</v>
      </c>
      <c r="AQ16" s="33">
        <f t="shared" si="3"/>
        <v>1.5</v>
      </c>
      <c r="AR16" s="33">
        <f t="shared" si="4"/>
        <v>142</v>
      </c>
      <c r="AS16" s="33">
        <f t="shared" si="5"/>
        <v>0</v>
      </c>
      <c r="AT16" s="129">
        <f t="shared" si="6"/>
        <v>37.199999999999996</v>
      </c>
    </row>
    <row r="17" spans="1:46" s="41" customFormat="1" ht="10.5" customHeight="1" thickBot="1">
      <c r="A17" s="53">
        <f t="shared" si="8"/>
        <v>7</v>
      </c>
      <c r="B17" s="362" t="s">
        <v>267</v>
      </c>
      <c r="C17" s="61">
        <f>päivittäin!L257</f>
        <v>12</v>
      </c>
      <c r="D17" s="62">
        <f>SUM(päivittäin!C243:C256)</f>
        <v>667</v>
      </c>
      <c r="E17" s="63">
        <f>SUM(päivittäin!D243:D256)</f>
        <v>561</v>
      </c>
      <c r="F17" s="64">
        <f>SUM(päivittäin!E243:E256)</f>
        <v>46</v>
      </c>
      <c r="G17" s="64">
        <f>SUM(päivittäin!F243:F256)</f>
        <v>60</v>
      </c>
      <c r="H17" s="64">
        <f>SUM(päivittäin!G243:G256)</f>
        <v>0</v>
      </c>
      <c r="I17" s="64">
        <f>SUM(päivittäin!H243:H256)</f>
        <v>0</v>
      </c>
      <c r="J17" s="64">
        <f>SUM(päivittäin!I243:I256)</f>
        <v>0</v>
      </c>
      <c r="K17" s="62">
        <f>SUM(päivittäin!J243:J256)</f>
        <v>0</v>
      </c>
      <c r="L17" s="65">
        <f>IF(AND(D17&lt;&gt;0,COUNT(päivittäin!Z243:Z256)=0),"0",COUNT(päivittäin!Z243:Z256))</f>
        <v>1</v>
      </c>
      <c r="M17" s="66">
        <f>IF(OR(L17="0",L17=0),0,SUM(päivittäin!Z243:Z256))</f>
        <v>10.3</v>
      </c>
      <c r="N17" s="66">
        <f>IF(AND(D17&lt;&gt;0,COUNT(päivittäin!AA243:AA256)=0),"0",COUNT(päivittäin!AA243:AA256))</f>
        <v>2</v>
      </c>
      <c r="O17" s="66">
        <f>IF(OR(N17="0",N17=0),0,SUM(päivittäin!AA243:AA256))</f>
        <v>19.2</v>
      </c>
      <c r="P17" s="67">
        <f>SUM(päivittäin!R243:R256)</f>
        <v>0</v>
      </c>
      <c r="Q17" s="61">
        <f>SUM(päivittäin!S243:S256)</f>
        <v>29</v>
      </c>
      <c r="R17" s="61">
        <f>SUM(päivittäin!T243:T256)</f>
        <v>66</v>
      </c>
      <c r="S17" s="61">
        <f>SUM(päivittäin!U243:U256)</f>
        <v>5</v>
      </c>
      <c r="T17" s="68">
        <f>SUM(päivittäin!V243:V256)</f>
        <v>13</v>
      </c>
      <c r="U17" s="67">
        <f t="shared" si="0"/>
        <v>118.96666666666667</v>
      </c>
      <c r="V17" s="126">
        <f t="shared" si="1"/>
        <v>10.701649175412292</v>
      </c>
      <c r="W17" s="63">
        <f>SUM(päivittäin!AB243:AB256)</f>
        <v>307</v>
      </c>
      <c r="X17" s="64">
        <f>SUM(päivittäin!AC243:AC256)</f>
        <v>225</v>
      </c>
      <c r="Y17" s="64">
        <f>SUM(päivittäin!AD243:AD256)</f>
        <v>50</v>
      </c>
      <c r="Z17" s="64">
        <f>SUM(päivittäin!AE243:AE256)</f>
        <v>0</v>
      </c>
      <c r="AA17" s="64">
        <f>SUM(päivittäin!AF243:AF256)</f>
        <v>12</v>
      </c>
      <c r="AB17" s="64">
        <f>SUM(päivittäin!AG243:AG256)</f>
        <v>0</v>
      </c>
      <c r="AC17" s="64">
        <f>SUM(päivittäin!AH243:AH256)</f>
        <v>0</v>
      </c>
      <c r="AD17" s="62">
        <f>SUM(päivittäin!AI243:AI256)</f>
        <v>73</v>
      </c>
      <c r="AE17" s="69">
        <f>SUM(päivittäin!AP243:AP256)</f>
        <v>2</v>
      </c>
      <c r="AF17" s="64">
        <f>päivittäin!AP258</f>
        <v>0</v>
      </c>
      <c r="AG17" s="67">
        <f>IF(MIN(päivittäin!AK243:AK256)=0,"",MIN(päivittäin!AK243:AK256))</f>
        <v>43</v>
      </c>
      <c r="AH17" s="61">
        <f>IF(COUNT(päivittäin!AK243:AK256)=0,0,SUM(päivittäin!AK243:AK256)/COUNT(päivittäin!AK243:AK256))</f>
        <v>45.42857142857143</v>
      </c>
      <c r="AI17" s="61">
        <f>MAX(päivittäin!AK243:AK256)</f>
        <v>49</v>
      </c>
      <c r="AJ17" s="64">
        <f>IF(COUNT(päivittäin!AO243:AO256)=0,0,SUM(päivittäin!AO243:AO256)/COUNT(päivittäin!AO243:AO256))</f>
        <v>7.285714285714286</v>
      </c>
      <c r="AK17" s="67">
        <f>COUNTIF(päivittäin!C243:C256,0)-(7-COUNTA(päivittäin!AK243:AK256))</f>
        <v>2</v>
      </c>
      <c r="AL17" s="324">
        <f>päivittäin!AJ257</f>
        <v>7.428571428571429</v>
      </c>
      <c r="AM17" s="189"/>
      <c r="AN17" s="341"/>
      <c r="AO17" s="338"/>
      <c r="AP17" s="63">
        <f t="shared" si="2"/>
        <v>0</v>
      </c>
      <c r="AQ17" s="64">
        <f t="shared" si="3"/>
        <v>43.5</v>
      </c>
      <c r="AR17" s="64">
        <f t="shared" si="4"/>
        <v>66</v>
      </c>
      <c r="AS17" s="64">
        <f t="shared" si="5"/>
        <v>1.6666666666666667</v>
      </c>
      <c r="AT17" s="127">
        <f t="shared" si="6"/>
        <v>7.8</v>
      </c>
    </row>
    <row r="18" spans="1:46" ht="10.5" customHeight="1">
      <c r="A18" s="42">
        <f t="shared" si="8"/>
        <v>8</v>
      </c>
      <c r="B18" s="361" t="s">
        <v>268</v>
      </c>
      <c r="C18" s="29">
        <f>päivittäin!L273</f>
        <v>15</v>
      </c>
      <c r="D18" s="34">
        <f>SUM(päivittäin!C259:C272)</f>
        <v>1033</v>
      </c>
      <c r="E18" s="32">
        <f>SUM(päivittäin!D259:D272)</f>
        <v>863</v>
      </c>
      <c r="F18" s="33">
        <f>SUM(päivittäin!E259:E272)</f>
        <v>79</v>
      </c>
      <c r="G18" s="33">
        <f>SUM(päivittäin!F259:F272)</f>
        <v>69</v>
      </c>
      <c r="H18" s="33">
        <f>SUM(päivittäin!G259:G272)</f>
        <v>5</v>
      </c>
      <c r="I18" s="33">
        <f>SUM(päivittäin!H259:H272)</f>
        <v>5</v>
      </c>
      <c r="J18" s="33">
        <f>SUM(päivittäin!I259:I272)</f>
        <v>12</v>
      </c>
      <c r="K18" s="34">
        <f>SUM(päivittäin!J259:J272)</f>
        <v>0</v>
      </c>
      <c r="L18" s="38">
        <f>IF(AND(D18&lt;&gt;0,COUNT(päivittäin!Z259:Z272)=0),"0",COUNT(päivittäin!Z259:Z272))</f>
        <v>1</v>
      </c>
      <c r="M18" s="37">
        <f>IF(OR(L18="0",L18=0),0,SUM(päivittäin!Z259:Z272))</f>
        <v>11</v>
      </c>
      <c r="N18" s="37">
        <f>IF(AND(D18&lt;&gt;0,COUNT(päivittäin!AA259:AA272)=0),"0",COUNT(päivittäin!AA259:AA272))</f>
        <v>7</v>
      </c>
      <c r="O18" s="37">
        <f>IF(OR(N18="0",N18=0),0,SUM(päivittäin!AA259:AA272))</f>
        <v>48.3</v>
      </c>
      <c r="P18" s="28">
        <f>SUM(päivittäin!R259:R272)</f>
        <v>0</v>
      </c>
      <c r="Q18" s="29">
        <f>SUM(päivittäin!S259:S272)</f>
        <v>77</v>
      </c>
      <c r="R18" s="29">
        <f>SUM(päivittäin!T259:T272)</f>
        <v>59</v>
      </c>
      <c r="S18" s="29">
        <f>SUM(päivittäin!U259:U272)</f>
        <v>10</v>
      </c>
      <c r="T18" s="30">
        <f>SUM(päivittäin!V259:V272)</f>
        <v>0</v>
      </c>
      <c r="U18" s="28">
        <f t="shared" si="0"/>
        <v>177.83333333333334</v>
      </c>
      <c r="V18" s="125">
        <f t="shared" si="1"/>
        <v>10.32913843175218</v>
      </c>
      <c r="W18" s="32">
        <f>SUM(päivittäin!AB259:AB272)</f>
        <v>402</v>
      </c>
      <c r="X18" s="33">
        <f>SUM(päivittäin!AC259:AC272)</f>
        <v>463</v>
      </c>
      <c r="Y18" s="33">
        <f>SUM(päivittäin!AD259:AD272)</f>
        <v>0</v>
      </c>
      <c r="Z18" s="33">
        <f>SUM(päivittäin!AE259:AE272)</f>
        <v>0</v>
      </c>
      <c r="AA18" s="33">
        <f>SUM(päivittäin!AF259:AF272)</f>
        <v>25</v>
      </c>
      <c r="AB18" s="33">
        <f>SUM(päivittäin!AG259:AG272)</f>
        <v>0</v>
      </c>
      <c r="AC18" s="33">
        <f>SUM(päivittäin!AH259:AH272)</f>
        <v>0</v>
      </c>
      <c r="AD18" s="34">
        <f>SUM(päivittäin!AI259:AI272)</f>
        <v>143</v>
      </c>
      <c r="AE18" s="55">
        <f>SUM(päivittäin!AP259:AP272)</f>
        <v>19</v>
      </c>
      <c r="AF18" s="33">
        <f>päivittäin!AP274</f>
        <v>0</v>
      </c>
      <c r="AG18" s="28">
        <f>IF(MIN(päivittäin!AK259:AK272)=0,"",MIN(päivittäin!AK259:AK272))</f>
        <v>41</v>
      </c>
      <c r="AH18" s="29">
        <f>IF(COUNT(päivittäin!AK259:AK272)=0,0,SUM(päivittäin!AK259:AK272)/COUNT(päivittäin!AK259:AK272))</f>
        <v>46.666666666666664</v>
      </c>
      <c r="AI18" s="29">
        <f>MAX(päivittäin!AK259:AK272)</f>
        <v>50</v>
      </c>
      <c r="AJ18" s="33">
        <f>IF(COUNT(päivittäin!AO259:AO272)=0,0,SUM(päivittäin!AO259:AO272)/COUNT(päivittäin!AO259:AO272))</f>
        <v>6.333333333333333</v>
      </c>
      <c r="AK18" s="28">
        <f>COUNTIF(päivittäin!C259:C272,0)-(7-COUNTA(päivittäin!AK259:AK272))</f>
        <v>0</v>
      </c>
      <c r="AL18" s="31">
        <f>päivittäin!AJ273</f>
        <v>7.428571428571429</v>
      </c>
      <c r="AM18" s="330"/>
      <c r="AN18" s="76"/>
      <c r="AO18" s="336"/>
      <c r="AP18" s="32">
        <f t="shared" si="2"/>
        <v>0</v>
      </c>
      <c r="AQ18" s="33">
        <f t="shared" si="3"/>
        <v>115.5</v>
      </c>
      <c r="AR18" s="33">
        <f t="shared" si="4"/>
        <v>59</v>
      </c>
      <c r="AS18" s="33">
        <f t="shared" si="5"/>
        <v>3.3333333333333335</v>
      </c>
      <c r="AT18" s="129">
        <f t="shared" si="6"/>
        <v>0</v>
      </c>
    </row>
    <row r="19" spans="1:46" ht="10.5" customHeight="1">
      <c r="A19" s="53">
        <f t="shared" si="8"/>
        <v>9</v>
      </c>
      <c r="B19" s="361" t="s">
        <v>582</v>
      </c>
      <c r="C19" s="29">
        <f>päivittäin!L289</f>
        <v>9</v>
      </c>
      <c r="D19" s="34">
        <f>SUM(päivittäin!C275:C288)</f>
        <v>615</v>
      </c>
      <c r="E19" s="32">
        <f>SUM(päivittäin!D275:D288)</f>
        <v>520</v>
      </c>
      <c r="F19" s="33">
        <f>SUM(päivittäin!E275:E288)</f>
        <v>40</v>
      </c>
      <c r="G19" s="33">
        <f>SUM(päivittäin!F275:F288)</f>
        <v>10</v>
      </c>
      <c r="H19" s="33">
        <f>SUM(päivittäin!G275:G288)</f>
        <v>0</v>
      </c>
      <c r="I19" s="33">
        <f>SUM(päivittäin!H275:H288)</f>
        <v>0</v>
      </c>
      <c r="J19" s="33">
        <f>SUM(päivittäin!I275:I288)</f>
        <v>45</v>
      </c>
      <c r="K19" s="34">
        <f>SUM(päivittäin!J275:J288)</f>
        <v>0</v>
      </c>
      <c r="L19" s="38" t="str">
        <f>IF(AND(D19&lt;&gt;0,COUNT(päivittäin!Z275:Z288)=0),"0",COUNT(päivittäin!Z275:Z288))</f>
        <v>0</v>
      </c>
      <c r="M19" s="37">
        <f>IF(OR(L19="0",L19=0),0,SUM(päivittäin!Z275:Z288))</f>
        <v>0</v>
      </c>
      <c r="N19" s="37" t="str">
        <f>IF(AND(D19&lt;&gt;0,COUNT(päivittäin!AA275:AA288)=0),"0",COUNT(päivittäin!AA275:AA288))</f>
        <v>0</v>
      </c>
      <c r="O19" s="37">
        <f>IF(OR(N19="0",N19=0),0,SUM(päivittäin!AA275:AA288))</f>
        <v>0</v>
      </c>
      <c r="P19" s="28">
        <f>SUM(päivittäin!R275:R288)</f>
        <v>0</v>
      </c>
      <c r="Q19" s="29">
        <f>SUM(päivittäin!S275:S288)</f>
        <v>0</v>
      </c>
      <c r="R19" s="29">
        <f>SUM(päivittäin!T275:T288)</f>
        <v>62</v>
      </c>
      <c r="S19" s="29">
        <f>SUM(päivittäin!U275:U288)</f>
        <v>0</v>
      </c>
      <c r="T19" s="30">
        <f>SUM(päivittäin!V275:V288)</f>
        <v>63</v>
      </c>
      <c r="U19" s="28">
        <f t="shared" si="0"/>
        <v>99.8</v>
      </c>
      <c r="V19" s="125">
        <f t="shared" si="1"/>
        <v>9.736585365853658</v>
      </c>
      <c r="W19" s="32">
        <f>SUM(päivittäin!AB275:AB288)</f>
        <v>303</v>
      </c>
      <c r="X19" s="33">
        <f>SUM(päivittäin!AC275:AC288)</f>
        <v>0</v>
      </c>
      <c r="Y19" s="33">
        <f>SUM(päivittäin!AD275:AD288)</f>
        <v>267</v>
      </c>
      <c r="Z19" s="33">
        <f>SUM(päivittäin!AE275:AE288)</f>
        <v>0</v>
      </c>
      <c r="AA19" s="33">
        <f>SUM(päivittäin!AF275:AF288)</f>
        <v>0</v>
      </c>
      <c r="AB19" s="33">
        <f>SUM(päivittäin!AG275:AG288)</f>
        <v>0</v>
      </c>
      <c r="AC19" s="33">
        <f>SUM(päivittäin!AH275:AH288)</f>
        <v>45</v>
      </c>
      <c r="AD19" s="34">
        <f>SUM(päivittäin!AI275:AI288)</f>
        <v>0</v>
      </c>
      <c r="AE19" s="55">
        <f>SUM(päivittäin!AP275:AP288)</f>
        <v>2</v>
      </c>
      <c r="AF19" s="33">
        <f>päivittäin!AP290</f>
        <v>0</v>
      </c>
      <c r="AG19" s="28">
        <f>IF(MIN(päivittäin!AK275:AK288)=0,"",MIN(päivittäin!AK275:AK288))</f>
        <v>44</v>
      </c>
      <c r="AH19" s="29">
        <f>IF(COUNT(päivittäin!AK275:AK288)=0,0,SUM(päivittäin!AK275:AK288)/COUNT(päivittäin!AK275:AK288))</f>
        <v>47.333333333333336</v>
      </c>
      <c r="AI19" s="29">
        <f>MAX(päivittäin!AK275:AK288)</f>
        <v>49</v>
      </c>
      <c r="AJ19" s="33">
        <f>IF(COUNT(päivittäin!AO275:AO288)=0,0,SUM(päivittäin!AO275:AO288)/COUNT(päivittäin!AO275:AO288))</f>
        <v>10.666666666666666</v>
      </c>
      <c r="AK19" s="28">
        <f>COUNTIF(päivittäin!C275:C288,0)-(7-COUNTA(päivittäin!AK275:AK288))</f>
        <v>1</v>
      </c>
      <c r="AL19" s="31">
        <f>päivittäin!AJ289</f>
        <v>7.714285714285714</v>
      </c>
      <c r="AM19" s="186"/>
      <c r="AP19" s="32">
        <f t="shared" si="2"/>
        <v>0</v>
      </c>
      <c r="AQ19" s="33">
        <f t="shared" si="3"/>
        <v>0</v>
      </c>
      <c r="AR19" s="33">
        <f t="shared" si="4"/>
        <v>62</v>
      </c>
      <c r="AS19" s="33">
        <f t="shared" si="5"/>
        <v>0</v>
      </c>
      <c r="AT19" s="129">
        <f t="shared" si="6"/>
        <v>37.8</v>
      </c>
    </row>
    <row r="20" spans="1:46" ht="10.5" customHeight="1">
      <c r="A20" s="53">
        <f t="shared" si="8"/>
        <v>10</v>
      </c>
      <c r="B20" s="361" t="s">
        <v>350</v>
      </c>
      <c r="C20" s="29">
        <f>päivittäin!L305</f>
        <v>12</v>
      </c>
      <c r="D20" s="34">
        <f>SUM(päivittäin!C291:C304)</f>
        <v>808</v>
      </c>
      <c r="E20" s="32">
        <f>SUM(päivittäin!D291:D304)</f>
        <v>647</v>
      </c>
      <c r="F20" s="33">
        <f>SUM(päivittäin!E291:E304)</f>
        <v>55</v>
      </c>
      <c r="G20" s="33">
        <f>SUM(päivittäin!F291:F304)</f>
        <v>55</v>
      </c>
      <c r="H20" s="33">
        <f>SUM(päivittäin!G291:G304)</f>
        <v>8</v>
      </c>
      <c r="I20" s="33">
        <f>SUM(päivittäin!H291:H304)</f>
        <v>3</v>
      </c>
      <c r="J20" s="33">
        <f>SUM(päivittäin!I291:I304)</f>
        <v>40</v>
      </c>
      <c r="K20" s="34">
        <f>SUM(päivittäin!J291:J304)</f>
        <v>0</v>
      </c>
      <c r="L20" s="38" t="str">
        <f>IF(AND(D20&lt;&gt;0,COUNT(päivittäin!Z291:Z304)=0),"0",COUNT(päivittäin!Z291:Z304))</f>
        <v>0</v>
      </c>
      <c r="M20" s="37">
        <f>IF(OR(L20="0",L20=0),0,SUM(päivittäin!Z291:Z304))</f>
        <v>0</v>
      </c>
      <c r="N20" s="37" t="str">
        <f>IF(AND(D20&lt;&gt;0,COUNT(päivittäin!AA291:AA304)=0),"0",COUNT(päivittäin!AA291:AA304))</f>
        <v>0</v>
      </c>
      <c r="O20" s="37">
        <f>IF(OR(N20="0",N20=0),0,SUM(päivittäin!AA291:AA304))</f>
        <v>0</v>
      </c>
      <c r="P20" s="28">
        <f>SUM(päivittäin!R291:R304)</f>
        <v>0</v>
      </c>
      <c r="Q20" s="29">
        <f>SUM(päivittäin!S291:S304)</f>
        <v>0</v>
      </c>
      <c r="R20" s="29">
        <f>SUM(päivittäin!T291:T304)</f>
        <v>113</v>
      </c>
      <c r="S20" s="29">
        <f>SUM(päivittäin!U291:U304)</f>
        <v>0</v>
      </c>
      <c r="T20" s="30">
        <f>SUM(päivittäin!V291:V304)</f>
        <v>55</v>
      </c>
      <c r="U20" s="28">
        <f t="shared" si="0"/>
        <v>146</v>
      </c>
      <c r="V20" s="125">
        <f t="shared" si="1"/>
        <v>10.841584158415841</v>
      </c>
      <c r="W20" s="32">
        <f>SUM(päivittäin!AB291:AB304)</f>
        <v>555</v>
      </c>
      <c r="X20" s="33">
        <f>SUM(päivittäin!AC291:AC304)</f>
        <v>0</v>
      </c>
      <c r="Y20" s="33">
        <f>SUM(päivittäin!AD291:AD304)</f>
        <v>229</v>
      </c>
      <c r="Z20" s="33">
        <f>SUM(päivittäin!AE291:AE304)</f>
        <v>0</v>
      </c>
      <c r="AA20" s="33">
        <f>SUM(päivittäin!AF291:AF304)</f>
        <v>0</v>
      </c>
      <c r="AB20" s="33">
        <f>SUM(päivittäin!AG291:AG304)</f>
        <v>0</v>
      </c>
      <c r="AC20" s="33">
        <f>SUM(päivittäin!AH291:AH304)</f>
        <v>24</v>
      </c>
      <c r="AD20" s="34">
        <f>SUM(päivittäin!AI291:AI304)</f>
        <v>0</v>
      </c>
      <c r="AE20" s="55">
        <f>SUM(päivittäin!AP291:AP304)</f>
        <v>3</v>
      </c>
      <c r="AF20" s="33">
        <f>päivittäin!AP306</f>
        <v>0</v>
      </c>
      <c r="AG20" s="28">
        <f>IF(MIN(päivittäin!AK291:AK304)=0,"",MIN(päivittäin!AK291:AK304))</f>
        <v>40</v>
      </c>
      <c r="AH20" s="29">
        <f>IF(COUNT(päivittäin!AK291:AK304)=0,0,SUM(päivittäin!AK291:AK304)/COUNT(päivittäin!AK291:AK304))</f>
        <v>42.57142857142857</v>
      </c>
      <c r="AI20" s="29">
        <f>MAX(päivittäin!AK291:AK304)</f>
        <v>46</v>
      </c>
      <c r="AJ20" s="33">
        <f>IF(COUNT(päivittäin!AO291:AO304)=0,0,SUM(päivittäin!AO291:AO304)/COUNT(päivittäin!AO291:AO304))</f>
        <v>9.714285714285714</v>
      </c>
      <c r="AK20" s="28">
        <f>COUNTIF(päivittäin!C291:C304,0)-(7-COUNTA(päivittäin!AK291:AK304))</f>
        <v>0</v>
      </c>
      <c r="AL20" s="31">
        <f>päivittäin!AJ305</f>
        <v>8</v>
      </c>
      <c r="AP20" s="32">
        <f t="shared" si="2"/>
        <v>0</v>
      </c>
      <c r="AQ20" s="33">
        <f t="shared" si="3"/>
        <v>0</v>
      </c>
      <c r="AR20" s="33">
        <f t="shared" si="4"/>
        <v>113</v>
      </c>
      <c r="AS20" s="33">
        <f t="shared" si="5"/>
        <v>0</v>
      </c>
      <c r="AT20" s="129">
        <f t="shared" si="6"/>
        <v>33</v>
      </c>
    </row>
    <row r="21" spans="1:46" s="41" customFormat="1" ht="10.5" customHeight="1" thickBot="1">
      <c r="A21" s="53">
        <f t="shared" si="8"/>
        <v>11</v>
      </c>
      <c r="B21" s="362" t="s">
        <v>609</v>
      </c>
      <c r="C21" s="61">
        <f>päivittäin!L321</f>
        <v>11</v>
      </c>
      <c r="D21" s="62">
        <f>SUM(päivittäin!C307:C320)</f>
        <v>748</v>
      </c>
      <c r="E21" s="63">
        <f>SUM(päivittäin!D307:D320)</f>
        <v>641</v>
      </c>
      <c r="F21" s="64">
        <f>SUM(päivittäin!E307:E320)</f>
        <v>31</v>
      </c>
      <c r="G21" s="64">
        <f>SUM(päivittäin!F307:F320)</f>
        <v>29</v>
      </c>
      <c r="H21" s="64">
        <f>SUM(päivittäin!G307:G320)</f>
        <v>30</v>
      </c>
      <c r="I21" s="64">
        <f>SUM(päivittäin!H307:H320)</f>
        <v>0</v>
      </c>
      <c r="J21" s="64">
        <f>SUM(päivittäin!I307:I320)</f>
        <v>17</v>
      </c>
      <c r="K21" s="62">
        <f>SUM(päivittäin!J307:J320)</f>
        <v>0</v>
      </c>
      <c r="L21" s="65" t="str">
        <f>IF(AND(D21&lt;&gt;0,COUNT(päivittäin!Z307:Z320)=0),"0",COUNT(päivittäin!Z307:Z320))</f>
        <v>0</v>
      </c>
      <c r="M21" s="66">
        <f>IF(OR(L21="0",L21=0),0,SUM(päivittäin!Z307:Z320))</f>
        <v>0</v>
      </c>
      <c r="N21" s="66" t="str">
        <f>IF(AND(D21&lt;&gt;0,COUNT(päivittäin!AA307:AA320)=0),"0",COUNT(päivittäin!AA307:AA320))</f>
        <v>0</v>
      </c>
      <c r="O21" s="66">
        <f>IF(OR(N21="0",N21=0),0,SUM(päivittäin!AA307:AA320))</f>
        <v>0</v>
      </c>
      <c r="P21" s="67">
        <f>SUM(päivittäin!R307:R320)</f>
        <v>0</v>
      </c>
      <c r="Q21" s="61">
        <f>SUM(päivittäin!S307:S320)</f>
        <v>0</v>
      </c>
      <c r="R21" s="61">
        <f>SUM(päivittäin!T307:T320)</f>
        <v>137</v>
      </c>
      <c r="S21" s="61">
        <f>SUM(päivittäin!U307:U320)</f>
        <v>0</v>
      </c>
      <c r="T21" s="68">
        <f>SUM(päivittäin!V307:V320)</f>
        <v>15</v>
      </c>
      <c r="U21" s="67">
        <f t="shared" si="0"/>
        <v>146</v>
      </c>
      <c r="V21" s="126">
        <f t="shared" si="1"/>
        <v>11.711229946524064</v>
      </c>
      <c r="W21" s="63">
        <f>SUM(päivittäin!AB307:AB320)</f>
        <v>682</v>
      </c>
      <c r="X21" s="64">
        <f>SUM(päivittäin!AC307:AC320)</f>
        <v>0</v>
      </c>
      <c r="Y21" s="64">
        <f>SUM(päivittäin!AD307:AD320)</f>
        <v>66</v>
      </c>
      <c r="Z21" s="64">
        <f>SUM(päivittäin!AE307:AE320)</f>
        <v>0</v>
      </c>
      <c r="AA21" s="64">
        <f>SUM(päivittäin!AF307:AF320)</f>
        <v>0</v>
      </c>
      <c r="AB21" s="64">
        <f>SUM(päivittäin!AG307:AG320)</f>
        <v>0</v>
      </c>
      <c r="AC21" s="64">
        <f>SUM(päivittäin!AH307:AH320)</f>
        <v>0</v>
      </c>
      <c r="AD21" s="62">
        <f>SUM(päivittäin!AI307:AI320)</f>
        <v>0</v>
      </c>
      <c r="AE21" s="69">
        <f>SUM(päivittäin!AP307:AP320)</f>
        <v>1</v>
      </c>
      <c r="AF21" s="64">
        <f>päivittäin!AP322</f>
        <v>0</v>
      </c>
      <c r="AG21" s="67">
        <f>IF(MIN(päivittäin!AK307:AK320)=0,"",MIN(päivittäin!AK307:AK320))</f>
        <v>39</v>
      </c>
      <c r="AH21" s="61">
        <f>IF(COUNT(päivittäin!AK307:AK320)=0,0,SUM(päivittäin!AK307:AK320)/COUNT(päivittäin!AK307:AK320))</f>
        <v>42.57142857142857</v>
      </c>
      <c r="AI21" s="61">
        <f>MAX(päivittäin!AK307:AK320)</f>
        <v>48</v>
      </c>
      <c r="AJ21" s="64">
        <f>IF(COUNT(päivittäin!AO307:AO320)=0,0,SUM(päivittäin!AO307:AO320)/COUNT(päivittäin!AO307:AO320))</f>
        <v>7.285714285714286</v>
      </c>
      <c r="AK21" s="67">
        <f>COUNTIF(päivittäin!C307:C320,0)-(7-COUNTA(päivittäin!AK307:AK320))</f>
        <v>0</v>
      </c>
      <c r="AL21" s="324">
        <f>päivittäin!AJ321</f>
        <v>7.285714285714286</v>
      </c>
      <c r="AM21" s="355"/>
      <c r="AN21" s="356"/>
      <c r="AO21" s="332"/>
      <c r="AP21" s="63"/>
      <c r="AQ21" s="64">
        <f t="shared" si="3"/>
        <v>0</v>
      </c>
      <c r="AR21" s="64">
        <f t="shared" si="4"/>
        <v>137</v>
      </c>
      <c r="AS21" s="64">
        <f t="shared" si="5"/>
        <v>0</v>
      </c>
      <c r="AT21" s="127">
        <f t="shared" si="6"/>
        <v>9</v>
      </c>
    </row>
    <row r="22" spans="1:46" ht="10.5" customHeight="1">
      <c r="A22" s="42">
        <f t="shared" si="8"/>
        <v>12</v>
      </c>
      <c r="B22" s="361" t="s">
        <v>406</v>
      </c>
      <c r="C22" s="29">
        <f>päivittäin!L337</f>
        <v>11</v>
      </c>
      <c r="D22" s="34">
        <f>SUM(päivittäin!C323:C336)</f>
        <v>644</v>
      </c>
      <c r="E22" s="32">
        <f>SUM(päivittäin!D323:D336)</f>
        <v>430</v>
      </c>
      <c r="F22" s="33">
        <f>SUM(päivittäin!E323:E336)</f>
        <v>30</v>
      </c>
      <c r="G22" s="33">
        <f>SUM(päivittäin!F323:F336)</f>
        <v>89</v>
      </c>
      <c r="H22" s="33">
        <f>SUM(päivittäin!G323:G336)</f>
        <v>55</v>
      </c>
      <c r="I22" s="33">
        <f>SUM(päivittäin!H323:H336)</f>
        <v>0</v>
      </c>
      <c r="J22" s="33">
        <f>SUM(päivittäin!I323:I336)</f>
        <v>40</v>
      </c>
      <c r="K22" s="34">
        <f>SUM(päivittäin!J323:J336)</f>
        <v>0</v>
      </c>
      <c r="L22" s="38">
        <f>IF(AND(D22&lt;&gt;0,COUNT(päivittäin!Z323:Z336)=0),"0",COUNT(päivittäin!Z323:Z336))</f>
        <v>2</v>
      </c>
      <c r="M22" s="37">
        <f>IF(OR(L22="0",L22=0),0,SUM(päivittäin!Z323:Z336))</f>
        <v>24.4</v>
      </c>
      <c r="N22" s="37">
        <f>IF(AND(D22&lt;&gt;0,COUNT(päivittäin!AA323:AA336)=0),"0",COUNT(päivittäin!AA323:AA336))</f>
        <v>1</v>
      </c>
      <c r="O22" s="37">
        <f>IF(OR(N22="0",N22=0),0,SUM(päivittäin!AA323:AA336))</f>
        <v>4</v>
      </c>
      <c r="P22" s="28">
        <f>SUM(päivittäin!R323:R336)</f>
        <v>0</v>
      </c>
      <c r="Q22" s="29">
        <f>SUM(päivittäin!S323:S336)</f>
        <v>29</v>
      </c>
      <c r="R22" s="29">
        <f>SUM(päivittäin!T323:T336)</f>
        <v>94</v>
      </c>
      <c r="S22" s="29">
        <f>SUM(päivittäin!U323:U336)</f>
        <v>0</v>
      </c>
      <c r="T22" s="30">
        <f>SUM(päivittäin!V323:V336)</f>
        <v>0</v>
      </c>
      <c r="U22" s="28">
        <f t="shared" si="0"/>
        <v>137.5</v>
      </c>
      <c r="V22" s="125">
        <f t="shared" si="1"/>
        <v>12.81055900621118</v>
      </c>
      <c r="W22" s="32">
        <f>SUM(päivittäin!AB323:AB336)</f>
        <v>460</v>
      </c>
      <c r="X22" s="33">
        <f>SUM(päivittäin!AC323:AC336)</f>
        <v>154</v>
      </c>
      <c r="Y22" s="33">
        <f>SUM(päivittäin!AD323:AD336)</f>
        <v>0</v>
      </c>
      <c r="Z22" s="33">
        <f>SUM(päivittäin!AE323:AE336)</f>
        <v>0</v>
      </c>
      <c r="AA22" s="33">
        <f>SUM(päivittäin!AF323:AF336)</f>
        <v>0</v>
      </c>
      <c r="AB22" s="33">
        <f>SUM(päivittäin!AG323:AG336)</f>
        <v>0</v>
      </c>
      <c r="AC22" s="33">
        <f>SUM(päivittäin!AH323:AH336)</f>
        <v>30</v>
      </c>
      <c r="AD22" s="34">
        <f>SUM(päivittäin!AI323:AI336)</f>
        <v>0</v>
      </c>
      <c r="AE22" s="55">
        <f>SUM(päivittäin!AP323:AP336)</f>
        <v>5</v>
      </c>
      <c r="AF22" s="33">
        <f>päivittäin!AP338</f>
        <v>0</v>
      </c>
      <c r="AG22" s="28">
        <f>IF(MIN(päivittäin!AK323:AK336)=0,"",MIN(päivittäin!AK323:AK336))</f>
        <v>42</v>
      </c>
      <c r="AH22" s="29">
        <f>IF(COUNT(päivittäin!AK323:AK336)=0,0,SUM(päivittäin!AK323:AK336)/COUNT(päivittäin!AK323:AK336))</f>
        <v>45</v>
      </c>
      <c r="AI22" s="29">
        <f>MAX(päivittäin!AK323:AK336)</f>
        <v>50</v>
      </c>
      <c r="AJ22" s="33">
        <f>IF(COUNT(päivittäin!AO323:AO336)=0,0,SUM(päivittäin!AO323:AO336)/COUNT(päivittäin!AO323:AO336))</f>
        <v>10.5</v>
      </c>
      <c r="AK22" s="28">
        <f>COUNTIF(päivittäin!C323:C336,0)-(7-COUNTA(päivittäin!AK323:AK336))</f>
        <v>0</v>
      </c>
      <c r="AL22" s="31">
        <f>päivittäin!AJ337</f>
        <v>6.857142857142857</v>
      </c>
      <c r="AP22" s="32">
        <f t="shared" si="2"/>
        <v>0</v>
      </c>
      <c r="AQ22" s="33">
        <f t="shared" si="3"/>
        <v>43.5</v>
      </c>
      <c r="AR22" s="33">
        <f t="shared" si="4"/>
        <v>94</v>
      </c>
      <c r="AS22" s="33">
        <f t="shared" si="5"/>
        <v>0</v>
      </c>
      <c r="AT22" s="129">
        <f t="shared" si="6"/>
        <v>0</v>
      </c>
    </row>
    <row r="23" spans="1:46" ht="10.5" customHeight="1">
      <c r="A23" s="53">
        <f t="shared" si="8"/>
        <v>13</v>
      </c>
      <c r="B23" s="361" t="s">
        <v>407</v>
      </c>
      <c r="C23" s="29">
        <f>päivittäin!L353</f>
        <v>11</v>
      </c>
      <c r="D23" s="34">
        <f>SUM(päivittäin!C339:C352)</f>
        <v>859</v>
      </c>
      <c r="E23" s="32">
        <f>SUM(päivittäin!D339:D352)</f>
        <v>695</v>
      </c>
      <c r="F23" s="33">
        <f>SUM(päivittäin!E339:E352)</f>
        <v>101</v>
      </c>
      <c r="G23" s="33">
        <f>SUM(päivittäin!F339:F352)</f>
        <v>39</v>
      </c>
      <c r="H23" s="33">
        <f>SUM(päivittäin!G339:G352)</f>
        <v>4</v>
      </c>
      <c r="I23" s="33">
        <f>SUM(päivittäin!H339:H352)</f>
        <v>3</v>
      </c>
      <c r="J23" s="33">
        <f>SUM(päivittäin!I339:I352)</f>
        <v>17</v>
      </c>
      <c r="K23" s="34">
        <f>SUM(päivittäin!J339:J352)</f>
        <v>0</v>
      </c>
      <c r="L23" s="38">
        <f>IF(AND(D23&lt;&gt;0,COUNT(päivittäin!Z339:Z352)=0),"0",COUNT(päivittäin!Z339:Z352))</f>
        <v>1</v>
      </c>
      <c r="M23" s="37">
        <f>IF(OR(L23="0",L23=0),0,SUM(päivittäin!Z339:Z352))</f>
        <v>12.6</v>
      </c>
      <c r="N23" s="37">
        <f>IF(AND(D23&lt;&gt;0,COUNT(päivittäin!AA339:AA352)=0),"0",COUNT(päivittäin!AA339:AA352))</f>
        <v>7</v>
      </c>
      <c r="O23" s="37">
        <f>IF(OR(N23="0",N23=0),0,SUM(päivittäin!AA339:AA352))</f>
        <v>37.1</v>
      </c>
      <c r="P23" s="28">
        <f>SUM(päivittäin!R339:R352)</f>
        <v>0</v>
      </c>
      <c r="Q23" s="29">
        <f>SUM(päivittäin!S339:S352)</f>
        <v>53</v>
      </c>
      <c r="R23" s="29">
        <f>SUM(päivittäin!T339:T352)</f>
        <v>87</v>
      </c>
      <c r="S23" s="29">
        <f>SUM(päivittäin!U339:U352)</f>
        <v>0</v>
      </c>
      <c r="T23" s="30">
        <f>SUM(päivittäin!V339:V352)</f>
        <v>0</v>
      </c>
      <c r="U23" s="28">
        <f t="shared" si="0"/>
        <v>166.5</v>
      </c>
      <c r="V23" s="125">
        <f t="shared" si="1"/>
        <v>11.629802095459837</v>
      </c>
      <c r="W23" s="32">
        <f>SUM(päivittäin!AB339:AB352)</f>
        <v>487</v>
      </c>
      <c r="X23" s="33">
        <f>SUM(päivittäin!AC339:AC352)</f>
        <v>372</v>
      </c>
      <c r="Y23" s="33">
        <f>SUM(päivittäin!AD339:AD352)</f>
        <v>0</v>
      </c>
      <c r="Z23" s="33">
        <f>SUM(päivittäin!AE339:AE352)</f>
        <v>0</v>
      </c>
      <c r="AA23" s="33">
        <f>SUM(päivittäin!AF339:AF352)</f>
        <v>0</v>
      </c>
      <c r="AB23" s="33">
        <f>SUM(päivittäin!AG339:AG352)</f>
        <v>0</v>
      </c>
      <c r="AC23" s="33">
        <f>SUM(päivittäin!AH339:AH352)</f>
        <v>0</v>
      </c>
      <c r="AD23" s="34">
        <f>SUM(päivittäin!AI339:AI352)</f>
        <v>0</v>
      </c>
      <c r="AE23" s="55">
        <f>SUM(päivittäin!AP339:AP352)</f>
        <v>14</v>
      </c>
      <c r="AF23" s="33">
        <f>päivittäin!AP354</f>
        <v>0</v>
      </c>
      <c r="AG23" s="28">
        <f>IF(MIN(päivittäin!AK339:AK352)=0,"",MIN(päivittäin!AK339:AK352))</f>
        <v>48</v>
      </c>
      <c r="AH23" s="29">
        <f>IF(COUNT(päivittäin!AK339:AK352)=0,0,SUM(päivittäin!AK339:AK352)/COUNT(päivittäin!AK339:AK352))</f>
        <v>54</v>
      </c>
      <c r="AI23" s="29">
        <f>MAX(päivittäin!AK339:AK352)</f>
        <v>66</v>
      </c>
      <c r="AJ23" s="33">
        <f>IF(COUNT(päivittäin!AO339:AO352)=0,0,SUM(päivittäin!AO339:AO352)/COUNT(päivittäin!AO339:AO352))</f>
        <v>7.333333333333333</v>
      </c>
      <c r="AK23" s="28">
        <f>COUNTIF(päivittäin!C339:C352,0)-(7-COUNTA(päivittäin!AK339:AK352))</f>
        <v>0</v>
      </c>
      <c r="AL23" s="31">
        <f>päivittäin!AJ353</f>
        <v>7.857142857142857</v>
      </c>
      <c r="AM23" s="186"/>
      <c r="AP23" s="32">
        <f t="shared" si="2"/>
        <v>0</v>
      </c>
      <c r="AQ23" s="33">
        <f t="shared" si="3"/>
        <v>79.5</v>
      </c>
      <c r="AR23" s="33">
        <f t="shared" si="4"/>
        <v>87</v>
      </c>
      <c r="AS23" s="33">
        <f t="shared" si="5"/>
        <v>0</v>
      </c>
      <c r="AT23" s="129">
        <f t="shared" si="6"/>
        <v>0</v>
      </c>
    </row>
    <row r="24" spans="1:46" ht="10.5" customHeight="1">
      <c r="A24" s="53">
        <f t="shared" si="8"/>
        <v>14</v>
      </c>
      <c r="B24" s="361" t="s">
        <v>244</v>
      </c>
      <c r="C24" s="29">
        <f>päivittäin!L369</f>
        <v>5</v>
      </c>
      <c r="D24" s="34">
        <f>SUM(päivittäin!C355:C368)</f>
        <v>290</v>
      </c>
      <c r="E24" s="32">
        <f>SUM(päivittäin!D355:D368)</f>
        <v>190</v>
      </c>
      <c r="F24" s="33">
        <f>SUM(päivittäin!E355:E368)</f>
        <v>23</v>
      </c>
      <c r="G24" s="33">
        <f>SUM(päivittäin!F355:F368)</f>
        <v>44</v>
      </c>
      <c r="H24" s="33">
        <f>SUM(päivittäin!G355:G368)</f>
        <v>30</v>
      </c>
      <c r="I24" s="33">
        <f>SUM(päivittäin!H355:H368)</f>
        <v>3</v>
      </c>
      <c r="J24" s="33">
        <f>SUM(päivittäin!I355:I368)</f>
        <v>0</v>
      </c>
      <c r="K24" s="34">
        <f>SUM(päivittäin!J355:J368)</f>
        <v>0</v>
      </c>
      <c r="L24" s="38">
        <f>IF(AND(D24&lt;&gt;0,COUNT(päivittäin!Z355:Z368)=0),"0",COUNT(päivittäin!Z355:Z368))</f>
        <v>2</v>
      </c>
      <c r="M24" s="37">
        <f>IF(OR(L24="0",L24=0),0,SUM(päivittäin!Z355:Z368))</f>
        <v>12.2</v>
      </c>
      <c r="N24" s="37" t="str">
        <f>IF(AND(D24&lt;&gt;0,COUNT(päivittäin!AA355:AA368)=0),"0",COUNT(päivittäin!AA355:AA368))</f>
        <v>0</v>
      </c>
      <c r="O24" s="37">
        <f>IF(OR(N24="0",N24=0),0,SUM(päivittäin!AA355:AA368))</f>
        <v>0</v>
      </c>
      <c r="P24" s="28">
        <f>SUM(päivittäin!R355:R368)</f>
        <v>0</v>
      </c>
      <c r="Q24" s="29">
        <f>SUM(päivittäin!S355:S368)</f>
        <v>12</v>
      </c>
      <c r="R24" s="29">
        <f>SUM(päivittäin!T355:T368)</f>
        <v>38</v>
      </c>
      <c r="S24" s="29">
        <f>SUM(päivittäin!U355:U368)</f>
        <v>0</v>
      </c>
      <c r="T24" s="30">
        <f>SUM(päivittäin!V355:V368)</f>
        <v>0</v>
      </c>
      <c r="U24" s="28">
        <f t="shared" si="0"/>
        <v>56</v>
      </c>
      <c r="V24" s="125">
        <f t="shared" si="1"/>
        <v>11.586206896551724</v>
      </c>
      <c r="W24" s="32">
        <f>SUM(päivittäin!AB355:AB368)</f>
        <v>191</v>
      </c>
      <c r="X24" s="33">
        <f>SUM(päivittäin!AC355:AC368)</f>
        <v>99</v>
      </c>
      <c r="Y24" s="33">
        <f>SUM(päivittäin!AD355:AD368)</f>
        <v>0</v>
      </c>
      <c r="Z24" s="33">
        <f>SUM(päivittäin!AE355:AE368)</f>
        <v>0</v>
      </c>
      <c r="AA24" s="33">
        <f>SUM(päivittäin!AF355:AF368)</f>
        <v>0</v>
      </c>
      <c r="AB24" s="33">
        <f>SUM(päivittäin!AG355:AG368)</f>
        <v>0</v>
      </c>
      <c r="AC24" s="33">
        <f>SUM(päivittäin!AH355:AH368)</f>
        <v>0</v>
      </c>
      <c r="AD24" s="34">
        <f>SUM(päivittäin!AI355:AI368)</f>
        <v>0</v>
      </c>
      <c r="AE24" s="55">
        <f>SUM(päivittäin!AP355:AP368)</f>
        <v>2</v>
      </c>
      <c r="AF24" s="33">
        <f>päivittäin!AP370</f>
        <v>0</v>
      </c>
      <c r="AG24" s="28">
        <f>IF(MIN(päivittäin!AK355:AK368)=0,"",MIN(päivittäin!AK355:AK368))</f>
        <v>49</v>
      </c>
      <c r="AH24" s="29">
        <f>IF(COUNT(päivittäin!AK355:AK368)=0,0,SUM(päivittäin!AK355:AK368)/COUNT(päivittäin!AK355:AK368))</f>
        <v>50.4</v>
      </c>
      <c r="AI24" s="29">
        <f>MAX(päivittäin!AK355:AK368)</f>
        <v>52</v>
      </c>
      <c r="AJ24" s="33">
        <f>IF(COUNT(päivittäin!AO355:AO368)=0,0,SUM(päivittäin!AO355:AO368)/COUNT(päivittäin!AO355:AO368))</f>
        <v>11.4</v>
      </c>
      <c r="AK24" s="28">
        <f>COUNTIF(päivittäin!C355:C368,0)-(7-COUNTA(päivittäin!AK355:AK368))</f>
        <v>3</v>
      </c>
      <c r="AL24" s="31">
        <f>päivittäin!AJ369</f>
        <v>7.571428571428571</v>
      </c>
      <c r="AP24" s="32">
        <f t="shared" si="2"/>
        <v>0</v>
      </c>
      <c r="AQ24" s="33">
        <f t="shared" si="3"/>
        <v>18</v>
      </c>
      <c r="AR24" s="33">
        <f t="shared" si="4"/>
        <v>38</v>
      </c>
      <c r="AS24" s="33">
        <f t="shared" si="5"/>
        <v>0</v>
      </c>
      <c r="AT24" s="129">
        <f t="shared" si="6"/>
        <v>0</v>
      </c>
    </row>
    <row r="25" spans="1:46" s="41" customFormat="1" ht="10.5" customHeight="1" thickBot="1">
      <c r="A25" s="53">
        <f t="shared" si="8"/>
        <v>15</v>
      </c>
      <c r="B25" s="362" t="s">
        <v>181</v>
      </c>
      <c r="C25" s="61">
        <f>päivittäin!L385</f>
        <v>8</v>
      </c>
      <c r="D25" s="62">
        <f>SUM(päivittäin!C371:C384)</f>
        <v>565</v>
      </c>
      <c r="E25" s="63">
        <f>SUM(päivittäin!D371:D384)</f>
        <v>500</v>
      </c>
      <c r="F25" s="64">
        <f>SUM(päivittäin!E371:E384)</f>
        <v>8</v>
      </c>
      <c r="G25" s="64">
        <f>SUM(päivittäin!F371:F384)</f>
        <v>3</v>
      </c>
      <c r="H25" s="64">
        <f>SUM(päivittäin!G371:G384)</f>
        <v>42</v>
      </c>
      <c r="I25" s="64">
        <f>SUM(päivittäin!H371:H384)</f>
        <v>4</v>
      </c>
      <c r="J25" s="64">
        <f>SUM(päivittäin!I371:I384)</f>
        <v>8</v>
      </c>
      <c r="K25" s="62">
        <f>SUM(päivittäin!J371:J384)</f>
        <v>0</v>
      </c>
      <c r="L25" s="65">
        <f>IF(AND(D25&lt;&gt;0,COUNT(päivittäin!Z371:Z384)=0),"0",COUNT(päivittäin!Z371:Z384))</f>
        <v>1</v>
      </c>
      <c r="M25" s="66">
        <f>IF(OR(L25="0",L25=0),0,SUM(päivittäin!Z371:Z384))</f>
        <v>5.9</v>
      </c>
      <c r="N25" s="66">
        <f>IF(AND(D25&lt;&gt;0,COUNT(päivittäin!AA371:AA384)=0),"0",COUNT(päivittäin!AA371:AA384))</f>
        <v>1</v>
      </c>
      <c r="O25" s="66">
        <f>IF(OR(N25="0",N25=0),0,SUM(päivittäin!AA371:AA384))</f>
        <v>5</v>
      </c>
      <c r="P25" s="67">
        <f>SUM(päivittäin!R371:R384)</f>
        <v>0</v>
      </c>
      <c r="Q25" s="61">
        <f>SUM(päivittäin!S371:S384)</f>
        <v>11</v>
      </c>
      <c r="R25" s="61">
        <f>SUM(päivittäin!T371:T384)</f>
        <v>89</v>
      </c>
      <c r="S25" s="61">
        <f>SUM(päivittäin!U371:U384)</f>
        <v>0</v>
      </c>
      <c r="T25" s="68">
        <f>SUM(päivittäin!V371:V384)</f>
        <v>0</v>
      </c>
      <c r="U25" s="67">
        <f t="shared" si="0"/>
        <v>105.5</v>
      </c>
      <c r="V25" s="126">
        <f t="shared" si="1"/>
        <v>11.20353982300885</v>
      </c>
      <c r="W25" s="63">
        <f>SUM(päivittäin!AB371:AB384)</f>
        <v>476</v>
      </c>
      <c r="X25" s="64">
        <f>SUM(päivittäin!AC371:AC384)</f>
        <v>84</v>
      </c>
      <c r="Y25" s="64">
        <f>SUM(päivittäin!AD371:AD384)</f>
        <v>0</v>
      </c>
      <c r="Z25" s="64">
        <f>SUM(päivittäin!AE371:AE384)</f>
        <v>0</v>
      </c>
      <c r="AA25" s="64">
        <f>SUM(päivittäin!AF371:AF384)</f>
        <v>0</v>
      </c>
      <c r="AB25" s="64">
        <f>SUM(päivittäin!AG371:AG384)</f>
        <v>0</v>
      </c>
      <c r="AC25" s="64">
        <f>SUM(päivittäin!AH371:AH384)</f>
        <v>5</v>
      </c>
      <c r="AD25" s="62">
        <f>SUM(päivittäin!AI371:AI384)</f>
        <v>0</v>
      </c>
      <c r="AE25" s="69">
        <f>SUM(päivittäin!AP371:AP384)</f>
        <v>0</v>
      </c>
      <c r="AF25" s="64">
        <f>päivittäin!AP386</f>
        <v>0</v>
      </c>
      <c r="AG25" s="67">
        <f>IF(MIN(päivittäin!AK371:AK384)=0,"",MIN(päivittäin!AK371:AK384))</f>
        <v>45</v>
      </c>
      <c r="AH25" s="61">
        <f>IF(COUNT(päivittäin!AK371:AK384)=0,0,SUM(päivittäin!AK371:AK384)/COUNT(päivittäin!AK371:AK384))</f>
        <v>49.42857142857143</v>
      </c>
      <c r="AI25" s="61">
        <f>MAX(päivittäin!AK371:AK384)</f>
        <v>52</v>
      </c>
      <c r="AJ25" s="64">
        <f>IF(COUNT(päivittäin!AO371:AO384)=0,0,SUM(päivittäin!AO371:AO384)/COUNT(päivittäin!AO371:AO384))</f>
        <v>14.571428571428571</v>
      </c>
      <c r="AK25" s="67">
        <f>COUNTIF(päivittäin!C371:C384,0)-(7-COUNTA(päivittäin!AK371:AK384))</f>
        <v>0</v>
      </c>
      <c r="AL25" s="324">
        <f>päivittäin!AJ385</f>
        <v>8</v>
      </c>
      <c r="AM25" s="189"/>
      <c r="AN25" s="341"/>
      <c r="AO25" s="338"/>
      <c r="AP25" s="63">
        <f t="shared" si="2"/>
        <v>0</v>
      </c>
      <c r="AQ25" s="64">
        <f t="shared" si="3"/>
        <v>16.5</v>
      </c>
      <c r="AR25" s="64">
        <f t="shared" si="4"/>
        <v>89</v>
      </c>
      <c r="AS25" s="64">
        <f t="shared" si="5"/>
        <v>0</v>
      </c>
      <c r="AT25" s="127">
        <f t="shared" si="6"/>
        <v>0</v>
      </c>
    </row>
    <row r="26" spans="1:46" ht="10.5" customHeight="1">
      <c r="A26" s="42">
        <f t="shared" si="8"/>
        <v>16</v>
      </c>
      <c r="B26" s="361" t="s">
        <v>309</v>
      </c>
      <c r="C26" s="29">
        <f>päivittäin!L401</f>
        <v>8</v>
      </c>
      <c r="D26" s="34">
        <f>SUM(päivittäin!C387:C400)</f>
        <v>515</v>
      </c>
      <c r="E26" s="32">
        <f>SUM(päivittäin!D387:D400)</f>
        <v>354</v>
      </c>
      <c r="F26" s="33">
        <f>SUM(päivittäin!E387:E400)</f>
        <v>25</v>
      </c>
      <c r="G26" s="33">
        <f>SUM(päivittäin!F387:F400)</f>
        <v>80</v>
      </c>
      <c r="H26" s="33">
        <f>SUM(päivittäin!G387:G400)</f>
        <v>52</v>
      </c>
      <c r="I26" s="33">
        <f>SUM(päivittäin!H387:H400)</f>
        <v>4</v>
      </c>
      <c r="J26" s="33">
        <f>SUM(päivittäin!I387:I400)</f>
        <v>0</v>
      </c>
      <c r="K26" s="34">
        <f>SUM(päivittäin!J387:J400)</f>
        <v>0</v>
      </c>
      <c r="L26" s="38">
        <f>IF(AND(D26&lt;&gt;0,COUNT(päivittäin!Z387:Z400)=0),"0",COUNT(päivittäin!Z387:Z400))</f>
        <v>3</v>
      </c>
      <c r="M26" s="37">
        <f>IF(OR(L26="0",L26=0),0,SUM(päivittäin!Z387:Z400))</f>
        <v>22.8</v>
      </c>
      <c r="N26" s="37" t="str">
        <f>IF(AND(D26&lt;&gt;0,COUNT(päivittäin!AA387:AA400)=0),"0",COUNT(päivittäin!AA387:AA400))</f>
        <v>0</v>
      </c>
      <c r="O26" s="37">
        <f>IF(OR(N26="0",N26=0),0,SUM(päivittäin!AA387:AA400))</f>
        <v>0</v>
      </c>
      <c r="P26" s="28">
        <f>SUM(päivittäin!R387:R400)</f>
        <v>0</v>
      </c>
      <c r="Q26" s="29">
        <f>SUM(päivittäin!S387:S400)</f>
        <v>21</v>
      </c>
      <c r="R26" s="29">
        <f>SUM(päivittäin!T387:T400)</f>
        <v>70</v>
      </c>
      <c r="S26" s="29">
        <f>SUM(päivittäin!U387:U400)</f>
        <v>0</v>
      </c>
      <c r="T26" s="30">
        <f>SUM(päivittäin!V387:V400)</f>
        <v>0</v>
      </c>
      <c r="U26" s="28">
        <f t="shared" si="0"/>
        <v>101.5</v>
      </c>
      <c r="V26" s="125">
        <f t="shared" si="1"/>
        <v>11.825242718446601</v>
      </c>
      <c r="W26" s="32">
        <f>SUM(päivittäin!AB387:AB400)</f>
        <v>375</v>
      </c>
      <c r="X26" s="33">
        <f>SUM(päivittäin!AC387:AC400)</f>
        <v>140</v>
      </c>
      <c r="Y26" s="33">
        <f>SUM(päivittäin!AD387:AD400)</f>
        <v>0</v>
      </c>
      <c r="Z26" s="33">
        <f>SUM(päivittäin!AE387:AE400)</f>
        <v>0</v>
      </c>
      <c r="AA26" s="33">
        <f>SUM(päivittäin!AF387:AF400)</f>
        <v>0</v>
      </c>
      <c r="AB26" s="33">
        <f>SUM(päivittäin!AG387:AG400)</f>
        <v>0</v>
      </c>
      <c r="AC26" s="33">
        <f>SUM(päivittäin!AH387:AH400)</f>
        <v>0</v>
      </c>
      <c r="AD26" s="34">
        <f>SUM(päivittäin!AI387:AI400)</f>
        <v>0</v>
      </c>
      <c r="AE26" s="55">
        <f>SUM(päivittäin!AP387:AP400)</f>
        <v>1</v>
      </c>
      <c r="AF26" s="33">
        <f>päivittäin!AP402</f>
        <v>0</v>
      </c>
      <c r="AG26" s="28">
        <f>IF(MIN(päivittäin!AK387:AK400)=0,"",MIN(päivittäin!AK387:AK400))</f>
        <v>43</v>
      </c>
      <c r="AH26" s="29">
        <f>IF(COUNT(päivittäin!AK387:AK400)=0,0,SUM(päivittäin!AK387:AK400)/COUNT(päivittäin!AK387:AK400))</f>
        <v>46.42857142857143</v>
      </c>
      <c r="AI26" s="29">
        <f>MAX(päivittäin!AK387:AK400)</f>
        <v>55</v>
      </c>
      <c r="AJ26" s="33">
        <f>IF(COUNT(päivittäin!AO387:AO400)=0,0,SUM(päivittäin!AO387:AO400)/COUNT(päivittäin!AO387:AO400))</f>
        <v>12.428571428571429</v>
      </c>
      <c r="AK26" s="28">
        <f>COUNTIF(päivittäin!C387:C400,0)-(7-COUNTA(päivittäin!AK387:AK400))</f>
        <v>0</v>
      </c>
      <c r="AL26" s="31">
        <f>päivittäin!AJ401</f>
        <v>7.571428571428571</v>
      </c>
      <c r="AP26" s="32">
        <f t="shared" si="2"/>
        <v>0</v>
      </c>
      <c r="AQ26" s="33">
        <f t="shared" si="3"/>
        <v>31.5</v>
      </c>
      <c r="AR26" s="33">
        <f t="shared" si="4"/>
        <v>70</v>
      </c>
      <c r="AS26" s="33">
        <f t="shared" si="5"/>
        <v>0</v>
      </c>
      <c r="AT26" s="129">
        <f t="shared" si="6"/>
        <v>0</v>
      </c>
    </row>
    <row r="27" spans="1:46" ht="10.5" customHeight="1">
      <c r="A27" s="53">
        <f t="shared" si="8"/>
        <v>17</v>
      </c>
      <c r="B27" s="361" t="s">
        <v>295</v>
      </c>
      <c r="C27" s="29">
        <f>päivittäin!L417</f>
        <v>9</v>
      </c>
      <c r="D27" s="34">
        <f>SUM(päivittäin!C403:C416)</f>
        <v>464</v>
      </c>
      <c r="E27" s="32">
        <f>SUM(päivittäin!D403:D416)</f>
        <v>339</v>
      </c>
      <c r="F27" s="33">
        <f>SUM(päivittäin!E403:E416)</f>
        <v>12</v>
      </c>
      <c r="G27" s="33">
        <f>SUM(päivittäin!F403:F416)</f>
        <v>49</v>
      </c>
      <c r="H27" s="33">
        <f>SUM(päivittäin!G403:G416)</f>
        <v>48</v>
      </c>
      <c r="I27" s="33">
        <f>SUM(päivittäin!H403:H416)</f>
        <v>2</v>
      </c>
      <c r="J27" s="33">
        <f>SUM(päivittäin!I403:I416)</f>
        <v>14</v>
      </c>
      <c r="K27" s="34">
        <f>SUM(päivittäin!J403:J416)</f>
        <v>0</v>
      </c>
      <c r="L27" s="38">
        <f>IF(AND(D27&lt;&gt;0,COUNT(päivittäin!Z403:Z416)=0),"0",COUNT(päivittäin!Z403:Z416))</f>
        <v>1</v>
      </c>
      <c r="M27" s="37">
        <f>IF(OR(L27="0",L27=0),0,SUM(päivittäin!Z403:Z416))</f>
        <v>17.7</v>
      </c>
      <c r="N27" s="37">
        <f>IF(AND(D27&lt;&gt;0,COUNT(päivittäin!AA403:AA416)=0),"0",COUNT(päivittäin!AA403:AA416))</f>
        <v>1</v>
      </c>
      <c r="O27" s="37">
        <f>IF(OR(N27="0",N27=0),0,SUM(päivittäin!AA403:AA416))</f>
        <v>4</v>
      </c>
      <c r="P27" s="28">
        <f>SUM(päivittäin!R403:R416)</f>
        <v>0</v>
      </c>
      <c r="Q27" s="29">
        <f>SUM(päivittäin!S403:S416)</f>
        <v>21</v>
      </c>
      <c r="R27" s="29">
        <f>SUM(päivittäin!T403:T416)</f>
        <v>62</v>
      </c>
      <c r="S27" s="29">
        <f>SUM(päivittäin!U403:U416)</f>
        <v>0</v>
      </c>
      <c r="T27" s="30">
        <f>SUM(päivittäin!V403:V416)</f>
        <v>0</v>
      </c>
      <c r="U27" s="28">
        <f t="shared" si="0"/>
        <v>93.5</v>
      </c>
      <c r="V27" s="125">
        <f t="shared" si="1"/>
        <v>12.09051724137931</v>
      </c>
      <c r="W27" s="32">
        <f>SUM(päivittäin!AB403:AB416)</f>
        <v>326</v>
      </c>
      <c r="X27" s="33">
        <f>SUM(päivittäin!AC403:AC416)</f>
        <v>134</v>
      </c>
      <c r="Y27" s="33">
        <f>SUM(päivittäin!AD403:AD416)</f>
        <v>0</v>
      </c>
      <c r="Z27" s="33">
        <f>SUM(päivittäin!AE403:AE416)</f>
        <v>0</v>
      </c>
      <c r="AA27" s="33">
        <f>SUM(päivittäin!AF403:AF416)</f>
        <v>0</v>
      </c>
      <c r="AB27" s="33">
        <f>SUM(päivittäin!AG403:AG416)</f>
        <v>0</v>
      </c>
      <c r="AC27" s="33">
        <f>SUM(päivittäin!AH403:AH416)</f>
        <v>4</v>
      </c>
      <c r="AD27" s="34">
        <f>SUM(päivittäin!AI403:AI416)</f>
        <v>0</v>
      </c>
      <c r="AE27" s="55">
        <f>SUM(päivittäin!AP403:AP416)</f>
        <v>14</v>
      </c>
      <c r="AF27" s="33">
        <f>päivittäin!AP418</f>
        <v>1</v>
      </c>
      <c r="AG27" s="28">
        <f>IF(MIN(päivittäin!AK403:AK416)=0,"",MIN(päivittäin!AK403:AK416))</f>
        <v>45</v>
      </c>
      <c r="AH27" s="29">
        <f>IF(COUNT(päivittäin!AK403:AK416)=0,0,SUM(päivittäin!AK403:AK416)/COUNT(päivittäin!AK403:AK416))</f>
        <v>47.8</v>
      </c>
      <c r="AI27" s="29">
        <f>MAX(päivittäin!AK403:AK416)</f>
        <v>51</v>
      </c>
      <c r="AJ27" s="33">
        <f>IF(COUNT(päivittäin!AO403:AO416)=0,0,SUM(päivittäin!AO403:AO416)/COUNT(päivittäin!AO403:AO416))</f>
        <v>12.4</v>
      </c>
      <c r="AK27" s="28">
        <f>COUNTIF(päivittäin!C403:C416,0)-(7-COUNTA(päivittäin!AK403:AK416))</f>
        <v>0</v>
      </c>
      <c r="AL27" s="31">
        <f>päivittäin!AJ417</f>
        <v>6.285714285714286</v>
      </c>
      <c r="AM27" s="186"/>
      <c r="AP27" s="32">
        <f t="shared" si="2"/>
        <v>0</v>
      </c>
      <c r="AQ27" s="33">
        <f t="shared" si="3"/>
        <v>31.5</v>
      </c>
      <c r="AR27" s="33">
        <f t="shared" si="4"/>
        <v>62</v>
      </c>
      <c r="AS27" s="33">
        <f t="shared" si="5"/>
        <v>0</v>
      </c>
      <c r="AT27" s="129">
        <f t="shared" si="6"/>
        <v>0</v>
      </c>
    </row>
    <row r="28" spans="1:46" ht="10.5" customHeight="1">
      <c r="A28" s="53">
        <f t="shared" si="8"/>
        <v>18</v>
      </c>
      <c r="B28" s="361" t="s">
        <v>323</v>
      </c>
      <c r="C28" s="29">
        <f>päivittäin!L433</f>
        <v>7</v>
      </c>
      <c r="D28" s="34">
        <f>SUM(päivittäin!C419:C432)</f>
        <v>406</v>
      </c>
      <c r="E28" s="32">
        <f>SUM(päivittäin!D419:D432)</f>
        <v>329</v>
      </c>
      <c r="F28" s="33">
        <f>SUM(päivittäin!E419:E432)</f>
        <v>4</v>
      </c>
      <c r="G28" s="33">
        <f>SUM(päivittäin!F419:F432)</f>
        <v>17</v>
      </c>
      <c r="H28" s="33">
        <f>SUM(päivittäin!G419:G432)</f>
        <v>54</v>
      </c>
      <c r="I28" s="33">
        <f>SUM(päivittäin!H419:H432)</f>
        <v>2</v>
      </c>
      <c r="J28" s="33">
        <f>SUM(päivittäin!I419:I432)</f>
        <v>0</v>
      </c>
      <c r="K28" s="34">
        <f>SUM(päivittäin!J419:J432)</f>
        <v>0</v>
      </c>
      <c r="L28" s="38">
        <f>IF(AND(D28&lt;&gt;0,COUNT(päivittäin!Z419:Z432)=0),"0",COUNT(päivittäin!Z419:Z432))</f>
        <v>1</v>
      </c>
      <c r="M28" s="37">
        <f>IF(OR(L28="0",L28=0),0,SUM(päivittäin!Z419:Z432))</f>
        <v>8.1</v>
      </c>
      <c r="N28" s="37" t="str">
        <f>IF(AND(D28&lt;&gt;0,COUNT(päivittäin!AA419:AA432)=0),"0",COUNT(päivittäin!AA419:AA432))</f>
        <v>0</v>
      </c>
      <c r="O28" s="37">
        <f>IF(OR(N28="0",N28=0),0,SUM(päivittäin!AA419:AA432))</f>
        <v>0</v>
      </c>
      <c r="P28" s="28">
        <f>SUM(päivittäin!R419:R432)</f>
        <v>0</v>
      </c>
      <c r="Q28" s="29">
        <f>SUM(päivittäin!S419:S432)</f>
        <v>8</v>
      </c>
      <c r="R28" s="29">
        <f>SUM(päivittäin!T419:T432)</f>
        <v>68</v>
      </c>
      <c r="S28" s="29">
        <f>SUM(päivittäin!U419:U432)</f>
        <v>0</v>
      </c>
      <c r="T28" s="30">
        <f>SUM(päivittäin!V419:V432)</f>
        <v>0</v>
      </c>
      <c r="U28" s="28">
        <f t="shared" si="0"/>
        <v>80</v>
      </c>
      <c r="V28" s="125">
        <f t="shared" si="1"/>
        <v>11.822660098522167</v>
      </c>
      <c r="W28" s="32">
        <f>SUM(päivittäin!AB419:AB432)</f>
        <v>354</v>
      </c>
      <c r="X28" s="33">
        <f>SUM(päivittäin!AC419:AC432)</f>
        <v>52</v>
      </c>
      <c r="Y28" s="33">
        <f>SUM(päivittäin!AD419:AD432)</f>
        <v>0</v>
      </c>
      <c r="Z28" s="33">
        <f>SUM(päivittäin!AE419:AE432)</f>
        <v>0</v>
      </c>
      <c r="AA28" s="33">
        <f>SUM(päivittäin!AF419:AF432)</f>
        <v>0</v>
      </c>
      <c r="AB28" s="33">
        <f>SUM(päivittäin!AG419:AG432)</f>
        <v>0</v>
      </c>
      <c r="AC28" s="33">
        <f>SUM(päivittäin!AH419:AH432)</f>
        <v>0</v>
      </c>
      <c r="AD28" s="34">
        <f>SUM(päivittäin!AI419:AI432)</f>
        <v>0</v>
      </c>
      <c r="AE28" s="55">
        <f>SUM(päivittäin!AP419:AP432)</f>
        <v>0</v>
      </c>
      <c r="AF28" s="33">
        <f>päivittäin!AP434</f>
        <v>0</v>
      </c>
      <c r="AG28" s="28">
        <f>IF(MIN(päivittäin!AK419:AK432)=0,"",MIN(päivittäin!AK419:AK432))</f>
        <v>46</v>
      </c>
      <c r="AH28" s="29">
        <f>IF(COUNT(päivittäin!AK419:AK432)=0,0,SUM(päivittäin!AK419:AK432)/COUNT(päivittäin!AK419:AK432))</f>
        <v>48.8</v>
      </c>
      <c r="AI28" s="29">
        <f>MAX(päivittäin!AK419:AK432)</f>
        <v>50</v>
      </c>
      <c r="AJ28" s="33">
        <f>IF(COUNT(päivittäin!AO419:AO432)=0,0,SUM(päivittäin!AO419:AO432)/COUNT(päivittäin!AO419:AO432))</f>
        <v>17.2</v>
      </c>
      <c r="AK28" s="28">
        <f>COUNTIF(päivittäin!C419:C432,0)-(7-COUNTA(päivittäin!AK419:AK432))</f>
        <v>1</v>
      </c>
      <c r="AL28" s="31">
        <f>päivittäin!AJ433</f>
        <v>8.142857142857142</v>
      </c>
      <c r="AP28" s="32">
        <f t="shared" si="2"/>
        <v>0</v>
      </c>
      <c r="AQ28" s="33">
        <f t="shared" si="3"/>
        <v>12</v>
      </c>
      <c r="AR28" s="33">
        <f t="shared" si="4"/>
        <v>68</v>
      </c>
      <c r="AS28" s="33">
        <f t="shared" si="5"/>
        <v>0</v>
      </c>
      <c r="AT28" s="129">
        <f t="shared" si="6"/>
        <v>0</v>
      </c>
    </row>
    <row r="29" spans="1:46" s="41" customFormat="1" ht="10.5" customHeight="1" thickBot="1">
      <c r="A29" s="53">
        <f t="shared" si="8"/>
        <v>19</v>
      </c>
      <c r="B29" s="362" t="s">
        <v>324</v>
      </c>
      <c r="C29" s="61">
        <f>päivittäin!L449</f>
        <v>9</v>
      </c>
      <c r="D29" s="62">
        <f>SUM(päivittäin!C435:C448)</f>
        <v>472</v>
      </c>
      <c r="E29" s="63">
        <f>SUM(päivittäin!D435:D448)</f>
        <v>425</v>
      </c>
      <c r="F29" s="64">
        <f>SUM(päivittäin!E435:E448)</f>
        <v>17</v>
      </c>
      <c r="G29" s="64">
        <f>SUM(päivittäin!F435:F448)</f>
        <v>10</v>
      </c>
      <c r="H29" s="64">
        <f>SUM(päivittäin!G435:G448)</f>
        <v>16</v>
      </c>
      <c r="I29" s="64">
        <f>SUM(päivittäin!H435:H448)</f>
        <v>2</v>
      </c>
      <c r="J29" s="64">
        <f>SUM(päivittäin!I435:I448)</f>
        <v>2</v>
      </c>
      <c r="K29" s="62">
        <f>SUM(päivittäin!J435:J448)</f>
        <v>0</v>
      </c>
      <c r="L29" s="65" t="str">
        <f>IF(AND(D29&lt;&gt;0,COUNT(päivittäin!Z435:Z448)=0),"0",COUNT(päivittäin!Z435:Z448))</f>
        <v>0</v>
      </c>
      <c r="M29" s="66">
        <f>IF(OR(L29="0",L29=0),0,SUM(päivittäin!Z435:Z448))</f>
        <v>0</v>
      </c>
      <c r="N29" s="66" t="str">
        <f>IF(AND(D29&lt;&gt;0,COUNT(päivittäin!AA435:AA448)=0),"0",COUNT(päivittäin!AA435:AA448))</f>
        <v>0</v>
      </c>
      <c r="O29" s="66">
        <f>IF(OR(N29="0",N29=0),0,SUM(päivittäin!AA435:AA448))</f>
        <v>0</v>
      </c>
      <c r="P29" s="67">
        <f>SUM(päivittäin!R435:R448)</f>
        <v>0</v>
      </c>
      <c r="Q29" s="61">
        <f>SUM(päivittäin!S435:S448)</f>
        <v>2</v>
      </c>
      <c r="R29" s="61">
        <f>SUM(päivittäin!T435:T448)</f>
        <v>87</v>
      </c>
      <c r="S29" s="61">
        <f>SUM(päivittäin!U435:U448)</f>
        <v>0</v>
      </c>
      <c r="T29" s="68">
        <f>SUM(päivittäin!V435:V448)</f>
        <v>0</v>
      </c>
      <c r="U29" s="67">
        <f t="shared" si="0"/>
        <v>90</v>
      </c>
      <c r="V29" s="126">
        <f t="shared" si="1"/>
        <v>11.440677966101694</v>
      </c>
      <c r="W29" s="63">
        <f>SUM(päivittäin!AB435:AB448)</f>
        <v>462</v>
      </c>
      <c r="X29" s="64">
        <f>SUM(päivittäin!AC435:AC448)</f>
        <v>10</v>
      </c>
      <c r="Y29" s="64">
        <f>SUM(päivittäin!AD435:AD448)</f>
        <v>0</v>
      </c>
      <c r="Z29" s="64">
        <f>SUM(päivittäin!AE435:AE448)</f>
        <v>0</v>
      </c>
      <c r="AA29" s="64">
        <f>SUM(päivittäin!AF435:AF448)</f>
        <v>0</v>
      </c>
      <c r="AB29" s="64">
        <f>SUM(päivittäin!AG435:AG448)</f>
        <v>0</v>
      </c>
      <c r="AC29" s="64">
        <f>SUM(päivittäin!AH435:AH448)</f>
        <v>0</v>
      </c>
      <c r="AD29" s="62">
        <f>SUM(päivittäin!AI435:AI448)</f>
        <v>0</v>
      </c>
      <c r="AE29" s="69">
        <f>SUM(päivittäin!AP435:AP448)</f>
        <v>1</v>
      </c>
      <c r="AF29" s="64">
        <f>päivittäin!AP450</f>
        <v>0</v>
      </c>
      <c r="AG29" s="67">
        <f>IF(MIN(päivittäin!AK435:AK448)=0,"",MIN(päivittäin!AK435:AK448))</f>
        <v>46</v>
      </c>
      <c r="AH29" s="61">
        <f>IF(COUNT(päivittäin!AK435:AK448)=0,0,SUM(päivittäin!AK435:AK448)/COUNT(päivittäin!AK435:AK448))</f>
        <v>51.666666666666664</v>
      </c>
      <c r="AI29" s="61">
        <f>MAX(päivittäin!AK435:AK448)</f>
        <v>55</v>
      </c>
      <c r="AJ29" s="64">
        <f>IF(COUNT(päivittäin!AO435:AO448)=0,0,SUM(päivittäin!AO435:AO448)/COUNT(päivittäin!AO435:AO448))</f>
        <v>15.666666666666666</v>
      </c>
      <c r="AK29" s="67">
        <f>COUNTIF(päivittäin!C435:C448,0)-(7-COUNTA(päivittäin!AK435:AK448))</f>
        <v>0</v>
      </c>
      <c r="AL29" s="324">
        <f>päivittäin!AJ449</f>
        <v>7.857142857142857</v>
      </c>
      <c r="AM29" s="189"/>
      <c r="AN29" s="341"/>
      <c r="AO29" s="338"/>
      <c r="AP29" s="63">
        <f t="shared" si="2"/>
        <v>0</v>
      </c>
      <c r="AQ29" s="64">
        <f t="shared" si="3"/>
        <v>3</v>
      </c>
      <c r="AR29" s="64">
        <f t="shared" si="4"/>
        <v>87</v>
      </c>
      <c r="AS29" s="64">
        <f t="shared" si="5"/>
        <v>0</v>
      </c>
      <c r="AT29" s="127">
        <f t="shared" si="6"/>
        <v>0</v>
      </c>
    </row>
    <row r="30" spans="1:46" ht="10.5" customHeight="1">
      <c r="A30" s="42">
        <f t="shared" si="8"/>
        <v>20</v>
      </c>
      <c r="B30" s="361" t="s">
        <v>448</v>
      </c>
      <c r="C30" s="29">
        <f>päivittäin!L465</f>
        <v>7</v>
      </c>
      <c r="D30" s="34">
        <f>SUM(päivittäin!C451:C464)</f>
        <v>457</v>
      </c>
      <c r="E30" s="32">
        <f>SUM(päivittäin!D451:D464)</f>
        <v>297</v>
      </c>
      <c r="F30" s="33">
        <f>SUM(päivittäin!E451:E464)</f>
        <v>14</v>
      </c>
      <c r="G30" s="33">
        <f>SUM(päivittäin!F451:F464)</f>
        <v>106</v>
      </c>
      <c r="H30" s="33">
        <f>SUM(päivittäin!G451:G464)</f>
        <v>30</v>
      </c>
      <c r="I30" s="33">
        <f>SUM(päivittäin!H451:H464)</f>
        <v>2</v>
      </c>
      <c r="J30" s="33">
        <f>SUM(päivittäin!I451:I464)</f>
        <v>8</v>
      </c>
      <c r="K30" s="34">
        <f>SUM(päivittäin!J451:J464)</f>
        <v>0</v>
      </c>
      <c r="L30" s="38">
        <f>IF(AND(D30&lt;&gt;0,COUNT(päivittäin!Z451:Z464)=0),"0",COUNT(päivittäin!Z451:Z464))</f>
        <v>1</v>
      </c>
      <c r="M30" s="37">
        <f>IF(OR(L30="0",L30=0),0,SUM(päivittäin!Z451:Z464))</f>
        <v>22.3</v>
      </c>
      <c r="N30" s="37">
        <f>IF(AND(D30&lt;&gt;0,COUNT(päivittäin!AA451:AA464)=0),"0",COUNT(päivittäin!AA451:AA464))</f>
        <v>1</v>
      </c>
      <c r="O30" s="37">
        <f>IF(OR(N30="0",N30=0),0,SUM(päivittäin!AA451:AA464))</f>
        <v>8.1</v>
      </c>
      <c r="P30" s="28">
        <f>SUM(päivittäin!R451:R464)</f>
        <v>0</v>
      </c>
      <c r="Q30" s="29">
        <f>SUM(päivittäin!S451:S464)</f>
        <v>30</v>
      </c>
      <c r="R30" s="29">
        <f>SUM(päivittäin!T451:T464)</f>
        <v>51</v>
      </c>
      <c r="S30" s="29">
        <f>SUM(päivittäin!U451:U464)</f>
        <v>0</v>
      </c>
      <c r="T30" s="30">
        <f>SUM(päivittäin!V451:V464)</f>
        <v>0</v>
      </c>
      <c r="U30" s="28">
        <f t="shared" si="0"/>
        <v>96</v>
      </c>
      <c r="V30" s="125">
        <f t="shared" si="1"/>
        <v>12.603938730853391</v>
      </c>
      <c r="W30" s="32">
        <f>SUM(päivittäin!AB451:AB464)</f>
        <v>257</v>
      </c>
      <c r="X30" s="33">
        <f>SUM(päivittäin!AC451:AC464)</f>
        <v>200</v>
      </c>
      <c r="Y30" s="33">
        <f>SUM(päivittäin!AD451:AD464)</f>
        <v>0</v>
      </c>
      <c r="Z30" s="33">
        <f>SUM(päivittäin!AE451:AE464)</f>
        <v>0</v>
      </c>
      <c r="AA30" s="33">
        <f>SUM(päivittäin!AF451:AF464)</f>
        <v>0</v>
      </c>
      <c r="AB30" s="33">
        <f>SUM(päivittäin!AG451:AG464)</f>
        <v>0</v>
      </c>
      <c r="AC30" s="33">
        <f>SUM(päivittäin!AH451:AH464)</f>
        <v>0</v>
      </c>
      <c r="AD30" s="34">
        <f>SUM(päivittäin!AI451:AI464)</f>
        <v>0</v>
      </c>
      <c r="AE30" s="55">
        <f>SUM(päivittäin!AP451:AP464)</f>
        <v>3</v>
      </c>
      <c r="AF30" s="33">
        <f>päivittäin!AP466</f>
        <v>0</v>
      </c>
      <c r="AG30" s="28">
        <f>IF(MIN(päivittäin!AK451:AK464)=0,"",MIN(päivittäin!AK451:AK464))</f>
        <v>45</v>
      </c>
      <c r="AH30" s="29">
        <f>IF(COUNT(päivittäin!AK451:AK464)=0,0,SUM(päivittäin!AK451:AK464)/COUNT(päivittäin!AK451:AK464))</f>
        <v>49</v>
      </c>
      <c r="AI30" s="29">
        <f>MAX(päivittäin!AK451:AK464)</f>
        <v>58</v>
      </c>
      <c r="AJ30" s="33">
        <f>IF(COUNT(päivittäin!AO451:AO464)=0,0,SUM(päivittäin!AO451:AO464)/COUNT(päivittäin!AO451:AO464))</f>
        <v>12.833333333333334</v>
      </c>
      <c r="AK30" s="28">
        <f>COUNTIF(päivittäin!C451:C464,0)-(7-COUNTA(päivittäin!AK451:AK464))</f>
        <v>1</v>
      </c>
      <c r="AL30" s="31">
        <f>päivittäin!AJ465</f>
        <v>7.714285714285714</v>
      </c>
      <c r="AP30" s="32">
        <f t="shared" si="2"/>
        <v>0</v>
      </c>
      <c r="AQ30" s="33">
        <f t="shared" si="3"/>
        <v>45</v>
      </c>
      <c r="AR30" s="33">
        <f t="shared" si="4"/>
        <v>51</v>
      </c>
      <c r="AS30" s="33">
        <f t="shared" si="5"/>
        <v>0</v>
      </c>
      <c r="AT30" s="129">
        <f t="shared" si="6"/>
        <v>0</v>
      </c>
    </row>
    <row r="31" spans="1:46" ht="10.5" customHeight="1">
      <c r="A31" s="53">
        <f t="shared" si="8"/>
        <v>21</v>
      </c>
      <c r="B31" s="361" t="s">
        <v>419</v>
      </c>
      <c r="C31" s="29">
        <f>päivittäin!L481</f>
        <v>11</v>
      </c>
      <c r="D31" s="34">
        <f>SUM(päivittäin!C467:C480)</f>
        <v>570</v>
      </c>
      <c r="E31" s="32">
        <f>SUM(päivittäin!D467:D480)</f>
        <v>538</v>
      </c>
      <c r="F31" s="33">
        <f>SUM(päivittäin!E467:E480)</f>
        <v>7</v>
      </c>
      <c r="G31" s="33">
        <f>SUM(päivittäin!F467:F480)</f>
        <v>13</v>
      </c>
      <c r="H31" s="33">
        <f>SUM(päivittäin!G467:G480)</f>
        <v>11</v>
      </c>
      <c r="I31" s="33">
        <f>SUM(päivittäin!H467:H480)</f>
        <v>1</v>
      </c>
      <c r="J31" s="33">
        <f>SUM(päivittäin!I467:I480)</f>
        <v>0</v>
      </c>
      <c r="K31" s="34">
        <f>SUM(päivittäin!J467:J480)</f>
        <v>0</v>
      </c>
      <c r="L31" s="38">
        <f>IF(AND(D31&lt;&gt;0,COUNT(päivittäin!Z467:Z480)=0),"0",COUNT(päivittäin!Z467:Z480))</f>
        <v>1</v>
      </c>
      <c r="M31" s="37">
        <f>IF(OR(L31="0",L31=0),0,SUM(päivittäin!Z467:Z480))</f>
        <v>2.45</v>
      </c>
      <c r="N31" s="37">
        <f>IF(AND(D31&lt;&gt;0,COUNT(päivittäin!AA467:AA480)=0),"0",COUNT(päivittäin!AA467:AA480))</f>
        <v>1</v>
      </c>
      <c r="O31" s="37">
        <f>IF(OR(N31="0",N31=0),0,SUM(päivittäin!AA467:AA480))</f>
        <v>8.3</v>
      </c>
      <c r="P31" s="28">
        <f>SUM(päivittäin!R467:R480)</f>
        <v>0</v>
      </c>
      <c r="Q31" s="29">
        <f>SUM(päivittäin!S467:S480)</f>
        <v>11</v>
      </c>
      <c r="R31" s="29">
        <f>SUM(päivittäin!T467:T480)</f>
        <v>87</v>
      </c>
      <c r="S31" s="29">
        <f>SUM(päivittäin!U467:U480)</f>
        <v>0</v>
      </c>
      <c r="T31" s="30">
        <f>SUM(päivittäin!V467:V480)</f>
        <v>0</v>
      </c>
      <c r="U31" s="28">
        <f t="shared" si="0"/>
        <v>103.5</v>
      </c>
      <c r="V31" s="125">
        <f t="shared" si="1"/>
        <v>10.894736842105264</v>
      </c>
      <c r="W31" s="32">
        <f>SUM(päivittäin!AB467:AB480)</f>
        <v>451</v>
      </c>
      <c r="X31" s="33">
        <f>SUM(päivittäin!AC467:AC480)</f>
        <v>79</v>
      </c>
      <c r="Y31" s="33">
        <f>SUM(päivittäin!AD467:AD480)</f>
        <v>0</v>
      </c>
      <c r="Z31" s="33">
        <f>SUM(päivittäin!AE467:AE480)</f>
        <v>0</v>
      </c>
      <c r="AA31" s="33">
        <f>SUM(päivittäin!AF467:AF480)</f>
        <v>0</v>
      </c>
      <c r="AB31" s="33">
        <f>SUM(päivittäin!AG467:AG480)</f>
        <v>0</v>
      </c>
      <c r="AC31" s="33">
        <f>SUM(päivittäin!AH467:AH480)</f>
        <v>0</v>
      </c>
      <c r="AD31" s="34">
        <f>SUM(päivittäin!AI467:AI480)</f>
        <v>40</v>
      </c>
      <c r="AE31" s="55">
        <f>SUM(päivittäin!AP467:AP480)</f>
        <v>1</v>
      </c>
      <c r="AF31" s="33">
        <f>päivittäin!AP482</f>
        <v>0</v>
      </c>
      <c r="AG31" s="28">
        <f>IF(MIN(päivittäin!AK467:AK480)=0,"",MIN(päivittäin!AK467:AK480))</f>
        <v>44</v>
      </c>
      <c r="AH31" s="29">
        <f>IF(COUNT(päivittäin!AK467:AK480)=0,0,SUM(päivittäin!AK467:AK480)/COUNT(päivittäin!AK467:AK480))</f>
        <v>46.5</v>
      </c>
      <c r="AI31" s="29">
        <f>MAX(päivittäin!AK467:AK480)</f>
        <v>51</v>
      </c>
      <c r="AJ31" s="33">
        <f>IF(COUNT(päivittäin!AO467:AO480)=0,0,SUM(päivittäin!AO467:AO480)/COUNT(päivittäin!AO467:AO480))</f>
        <v>11</v>
      </c>
      <c r="AK31" s="28">
        <f>COUNTIF(päivittäin!C467:C480,0)-(7-COUNTA(päivittäin!AK467:AK480))</f>
        <v>0</v>
      </c>
      <c r="AL31" s="31">
        <f>päivittäin!AJ481</f>
        <v>8.285714285714286</v>
      </c>
      <c r="AM31" s="186"/>
      <c r="AP31" s="32">
        <f t="shared" si="2"/>
        <v>0</v>
      </c>
      <c r="AQ31" s="33">
        <f t="shared" si="3"/>
        <v>16.5</v>
      </c>
      <c r="AR31" s="33">
        <f t="shared" si="4"/>
        <v>87</v>
      </c>
      <c r="AS31" s="33">
        <f t="shared" si="5"/>
        <v>0</v>
      </c>
      <c r="AT31" s="129">
        <f t="shared" si="6"/>
        <v>0</v>
      </c>
    </row>
    <row r="32" spans="1:46" ht="10.5" customHeight="1">
      <c r="A32" s="53">
        <f t="shared" si="8"/>
        <v>22</v>
      </c>
      <c r="B32" s="361" t="s">
        <v>420</v>
      </c>
      <c r="C32" s="29">
        <f>päivittäin!L497</f>
        <v>9</v>
      </c>
      <c r="D32" s="34">
        <f>SUM(päivittäin!C483:C496)</f>
        <v>342</v>
      </c>
      <c r="E32" s="32">
        <f>SUM(päivittäin!D483:D496)</f>
        <v>297</v>
      </c>
      <c r="F32" s="33">
        <f>SUM(päivittäin!E483:E496)</f>
        <v>0</v>
      </c>
      <c r="G32" s="33">
        <f>SUM(päivittäin!F483:F496)</f>
        <v>2</v>
      </c>
      <c r="H32" s="33">
        <f>SUM(päivittäin!G483:G496)</f>
        <v>39</v>
      </c>
      <c r="I32" s="33">
        <f>SUM(päivittäin!H483:H496)</f>
        <v>4</v>
      </c>
      <c r="J32" s="33">
        <f>SUM(päivittäin!I483:I496)</f>
        <v>0</v>
      </c>
      <c r="K32" s="34">
        <f>SUM(päivittäin!J483:J496)</f>
        <v>0</v>
      </c>
      <c r="L32" s="38">
        <f>IF(AND(D32&lt;&gt;0,COUNT(päivittäin!Z483:Z496)=0),"0",COUNT(päivittäin!Z483:Z496))</f>
        <v>3</v>
      </c>
      <c r="M32" s="37">
        <f>IF(OR(L32="0",L32=0),0,SUM(päivittäin!Z483:Z496))</f>
        <v>7.9</v>
      </c>
      <c r="N32" s="37" t="str">
        <f>IF(AND(D32&lt;&gt;0,COUNT(päivittäin!AA483:AA496)=0),"0",COUNT(päivittäin!AA483:AA496))</f>
        <v>0</v>
      </c>
      <c r="O32" s="37">
        <f>IF(OR(N32="0",N32=0),0,SUM(päivittäin!AA483:AA496))</f>
        <v>0</v>
      </c>
      <c r="P32" s="28">
        <f>SUM(päivittäin!R483:R496)</f>
        <v>0</v>
      </c>
      <c r="Q32" s="29">
        <f>SUM(päivittäin!S483:S496)</f>
        <v>7</v>
      </c>
      <c r="R32" s="29">
        <f>SUM(päivittäin!T483:T496)</f>
        <v>58</v>
      </c>
      <c r="T32" s="30">
        <f>SUM(päivittäin!V483:V496)</f>
        <v>0</v>
      </c>
      <c r="U32" s="28">
        <f t="shared" si="0"/>
        <v>68.5</v>
      </c>
      <c r="V32" s="125">
        <f t="shared" si="1"/>
        <v>12.017543859649123</v>
      </c>
      <c r="W32" s="32">
        <f>SUM(päivittäin!AB483:AB496)</f>
        <v>305</v>
      </c>
      <c r="X32" s="33">
        <f>SUM(päivittäin!AC483:AC496)</f>
        <v>37</v>
      </c>
      <c r="Y32" s="33">
        <f>SUM(päivittäin!AD483:AD496)</f>
        <v>0</v>
      </c>
      <c r="Z32" s="33">
        <f>SUM(päivittäin!AE483:AE496)</f>
        <v>0</v>
      </c>
      <c r="AA32" s="33">
        <f>SUM(päivittäin!AF483:AF496)</f>
        <v>0</v>
      </c>
      <c r="AB32" s="33">
        <f>SUM(päivittäin!AG483:AG496)</f>
        <v>0</v>
      </c>
      <c r="AC32" s="33">
        <f>SUM(päivittäin!AH483:AH496)</f>
        <v>0</v>
      </c>
      <c r="AD32" s="34">
        <f>SUM(päivittäin!AI483:AI496)</f>
        <v>0</v>
      </c>
      <c r="AE32" s="55">
        <f>SUM(päivittäin!AP483:AP496)</f>
        <v>5</v>
      </c>
      <c r="AF32" s="33">
        <f>päivittäin!AP498</f>
        <v>0</v>
      </c>
      <c r="AG32" s="28">
        <f>IF(MIN(päivittäin!AK483:AK496)=0,"",MIN(päivittäin!AK483:AK496))</f>
        <v>43</v>
      </c>
      <c r="AH32" s="29">
        <f>IF(COUNT(päivittäin!AK483:AK496)=0,0,SUM(päivittäin!AK483:AK496)/COUNT(päivittäin!AK483:AK496))</f>
        <v>46.4</v>
      </c>
      <c r="AI32" s="29">
        <f>MAX(päivittäin!AK483:AK496)</f>
        <v>50</v>
      </c>
      <c r="AJ32" s="33">
        <f>IF(COUNT(päivittäin!AO483:AO496)=0,0,SUM(päivittäin!AO483:AO496)/COUNT(päivittäin!AO483:AO496))</f>
        <v>18.8</v>
      </c>
      <c r="AK32" s="28">
        <f>COUNTIF(päivittäin!C483:C496,0)-(7-COUNTA(päivittäin!AK483:AK496))</f>
        <v>0</v>
      </c>
      <c r="AL32" s="31">
        <f>päivittäin!AJ497</f>
        <v>7.857142857142857</v>
      </c>
      <c r="AP32" s="32">
        <f t="shared" si="2"/>
        <v>0</v>
      </c>
      <c r="AQ32" s="33">
        <f t="shared" si="3"/>
        <v>10.5</v>
      </c>
      <c r="AR32" s="33">
        <f t="shared" si="4"/>
        <v>58</v>
      </c>
      <c r="AS32" s="33">
        <f t="shared" si="5"/>
        <v>0</v>
      </c>
      <c r="AT32" s="129">
        <f t="shared" si="6"/>
        <v>0</v>
      </c>
    </row>
    <row r="33" spans="1:46" s="41" customFormat="1" ht="10.5" customHeight="1" thickBot="1">
      <c r="A33" s="53">
        <f t="shared" si="8"/>
        <v>23</v>
      </c>
      <c r="B33" s="362" t="s">
        <v>126</v>
      </c>
      <c r="C33" s="61">
        <f>päivittäin!L513</f>
        <v>12</v>
      </c>
      <c r="D33" s="62">
        <f>SUM(päivittäin!C499:C512)</f>
        <v>796</v>
      </c>
      <c r="E33" s="63">
        <f>SUM(päivittäin!D499:D512)</f>
        <v>679</v>
      </c>
      <c r="F33" s="64">
        <f>SUM(päivittäin!E499:E512)</f>
        <v>37</v>
      </c>
      <c r="G33" s="64">
        <f>SUM(päivittäin!F499:F512)</f>
        <v>56</v>
      </c>
      <c r="H33" s="64">
        <f>SUM(päivittäin!G499:G512)</f>
        <v>14</v>
      </c>
      <c r="I33" s="64">
        <f>SUM(päivittäin!H499:H512)</f>
        <v>0</v>
      </c>
      <c r="J33" s="64">
        <f>SUM(päivittäin!I499:I512)</f>
        <v>10</v>
      </c>
      <c r="K33" s="62">
        <f>SUM(päivittäin!J499:J512)</f>
        <v>0</v>
      </c>
      <c r="L33" s="65">
        <f>IF(AND(D33&lt;&gt;0,COUNT(päivittäin!Z499:Z512)=0),"0",COUNT(päivittäin!Z499:Z512))</f>
        <v>1</v>
      </c>
      <c r="M33" s="66">
        <f>IF(OR(L33="0",L33=0),0,SUM(päivittäin!Z499:Z512))</f>
        <v>3.2</v>
      </c>
      <c r="N33" s="66">
        <f>IF(AND(D33&lt;&gt;0,COUNT(päivittäin!AA499:AA512)=0),"0",COUNT(päivittäin!AA499:AA512))</f>
        <v>4</v>
      </c>
      <c r="O33" s="66">
        <f>IF(OR(N33="0",N33=0),0,SUM(päivittäin!AA499:AA512))</f>
        <v>23.5</v>
      </c>
      <c r="P33" s="67">
        <f>SUM(päivittäin!R499:R512)</f>
        <v>14</v>
      </c>
      <c r="Q33" s="61">
        <f>SUM(päivittäin!S499:S512)</f>
        <v>27</v>
      </c>
      <c r="R33" s="61">
        <f>SUM(päivittäin!T499:T512)</f>
        <v>72</v>
      </c>
      <c r="S33" s="61">
        <f>SUM(päivittäin!U499:U512)</f>
        <v>0</v>
      </c>
      <c r="T33" s="68">
        <f>SUM(päivittäin!V499:V512)</f>
        <v>0</v>
      </c>
      <c r="U33" s="67">
        <f t="shared" si="0"/>
        <v>126.5</v>
      </c>
      <c r="V33" s="126">
        <f t="shared" si="1"/>
        <v>9.535175879396986</v>
      </c>
      <c r="W33" s="63">
        <f>SUM(päivittäin!AB499:AB512)</f>
        <v>385</v>
      </c>
      <c r="X33" s="64">
        <f>SUM(päivittäin!AC499:AC512)</f>
        <v>199</v>
      </c>
      <c r="Y33" s="64">
        <f>SUM(päivittäin!AD499:AD512)</f>
        <v>0</v>
      </c>
      <c r="Z33" s="64">
        <f>SUM(päivittäin!AE499:AE512)</f>
        <v>0</v>
      </c>
      <c r="AA33" s="64">
        <f>SUM(päivittäin!AF499:AF512)</f>
        <v>0</v>
      </c>
      <c r="AB33" s="64">
        <f>SUM(päivittäin!AG499:AG512)</f>
        <v>162</v>
      </c>
      <c r="AC33" s="64">
        <f>SUM(päivittäin!AH499:AH512)</f>
        <v>0</v>
      </c>
      <c r="AD33" s="62">
        <f>SUM(päivittäin!AI499:AI512)</f>
        <v>50</v>
      </c>
      <c r="AE33" s="69">
        <f>SUM(päivittäin!AP499:AP512)</f>
        <v>0</v>
      </c>
      <c r="AF33" s="64">
        <f>päivittäin!AP514</f>
        <v>0</v>
      </c>
      <c r="AG33" s="67">
        <f>IF(MIN(päivittäin!AK499:AK512)=0,"",MIN(päivittäin!AK499:AK512))</f>
        <v>45</v>
      </c>
      <c r="AH33" s="61">
        <f>IF(COUNT(päivittäin!AK499:AK512)=0,0,SUM(päivittäin!AK499:AK512)/COUNT(päivittäin!AK499:AK512))</f>
        <v>49.666666666666664</v>
      </c>
      <c r="AI33" s="61">
        <f>MAX(päivittäin!AK499:AK512)</f>
        <v>54</v>
      </c>
      <c r="AJ33" s="64">
        <f>IF(COUNT(päivittäin!AO499:AO512)=0,0,SUM(päivittäin!AO499:AO512)/COUNT(päivittäin!AO499:AO512))</f>
        <v>15</v>
      </c>
      <c r="AK33" s="67">
        <f>COUNTIF(päivittäin!C499:C512,0)-(7-COUNTA(päivittäin!AK499:AK512))</f>
        <v>0</v>
      </c>
      <c r="AL33" s="324">
        <f>päivittäin!AJ513</f>
        <v>7.857142857142857</v>
      </c>
      <c r="AM33" s="189"/>
      <c r="AN33" s="341"/>
      <c r="AO33" s="338"/>
      <c r="AP33" s="63">
        <f t="shared" si="2"/>
        <v>14</v>
      </c>
      <c r="AQ33" s="64">
        <f t="shared" si="3"/>
        <v>40.5</v>
      </c>
      <c r="AR33" s="64">
        <f t="shared" si="4"/>
        <v>72</v>
      </c>
      <c r="AS33" s="64">
        <f t="shared" si="5"/>
        <v>0</v>
      </c>
      <c r="AT33" s="127">
        <f t="shared" si="6"/>
        <v>0</v>
      </c>
    </row>
    <row r="34" spans="1:46" ht="10.5" customHeight="1">
      <c r="A34" s="42">
        <f t="shared" si="8"/>
        <v>24</v>
      </c>
      <c r="B34" s="361" t="s">
        <v>173</v>
      </c>
      <c r="C34" s="29">
        <f>päivittäin!L529</f>
        <v>10</v>
      </c>
      <c r="D34" s="34">
        <f>SUM(päivittäin!C515:C528)</f>
        <v>733</v>
      </c>
      <c r="E34" s="32">
        <f>SUM(päivittäin!D515:D528)</f>
        <v>644</v>
      </c>
      <c r="F34" s="33">
        <f>SUM(päivittäin!E515:E528)</f>
        <v>0</v>
      </c>
      <c r="G34" s="33">
        <f>SUM(päivittäin!F515:F528)</f>
        <v>33</v>
      </c>
      <c r="H34" s="33">
        <f>SUM(päivittäin!G515:G528)</f>
        <v>21</v>
      </c>
      <c r="I34" s="33">
        <f>SUM(päivittäin!H515:H528)</f>
        <v>5</v>
      </c>
      <c r="J34" s="33">
        <f>SUM(päivittäin!I515:I528)</f>
        <v>30</v>
      </c>
      <c r="K34" s="34">
        <f>SUM(päivittäin!J515:J528)</f>
        <v>0</v>
      </c>
      <c r="L34" s="38">
        <f>IF(AND(D34&lt;&gt;0,COUNT(päivittäin!Z515:Z528)=0),"0",COUNT(päivittäin!Z515:Z528))</f>
        <v>1</v>
      </c>
      <c r="M34" s="37">
        <f>IF(OR(L34="0",L34=0),0,SUM(päivittäin!Z515:Z528))</f>
        <v>4.3</v>
      </c>
      <c r="N34" s="37">
        <f>IF(AND(D34&lt;&gt;0,COUNT(päivittäin!AA515:AA528)=0),"0",COUNT(päivittäin!AA515:AA528))</f>
        <v>2</v>
      </c>
      <c r="O34" s="37">
        <f>IF(OR(N34="0",N34=0),0,SUM(päivittäin!AA515:AA528))</f>
        <v>16.9</v>
      </c>
      <c r="P34" s="28">
        <f>SUM(päivittäin!R515:R528)</f>
        <v>0</v>
      </c>
      <c r="Q34" s="29">
        <f>SUM(päivittäin!S515:S528)</f>
        <v>23</v>
      </c>
      <c r="R34" s="29">
        <f>SUM(päivittäin!T515:T528)</f>
        <v>81</v>
      </c>
      <c r="S34" s="29">
        <f>SUM(päivittäin!U515:U528)</f>
        <v>46</v>
      </c>
      <c r="T34" s="30">
        <f>SUM(päivittäin!V515:V528)</f>
        <v>0</v>
      </c>
      <c r="U34" s="28">
        <f aca="true" t="shared" si="9" ref="U34:U53">P34+Q34*1.5+R34+S34*(1/3)+T34*(3/5)</f>
        <v>130.83333333333334</v>
      </c>
      <c r="V34" s="125">
        <f aca="true" t="shared" si="10" ref="V34:V53">IF(D34=0,0,U34/D34*60)</f>
        <v>10.709413369713507</v>
      </c>
      <c r="W34" s="32">
        <f>SUM(päivittäin!AB515:AB528)</f>
        <v>451</v>
      </c>
      <c r="X34" s="33">
        <f>SUM(päivittäin!AC515:AC528)</f>
        <v>167</v>
      </c>
      <c r="Y34" s="33">
        <f>SUM(päivittäin!AD515:AD528)</f>
        <v>0</v>
      </c>
      <c r="Z34" s="33">
        <f>SUM(päivittäin!AE515:AE528)</f>
        <v>0</v>
      </c>
      <c r="AA34" s="33">
        <f>SUM(päivittäin!AF515:AF528)</f>
        <v>115</v>
      </c>
      <c r="AB34" s="33">
        <f>SUM(päivittäin!AG515:AG528)</f>
        <v>0</v>
      </c>
      <c r="AC34" s="33">
        <f>SUM(päivittäin!AH515:AH528)</f>
        <v>0</v>
      </c>
      <c r="AD34" s="34">
        <f>SUM(päivittäin!AI515:AI528)</f>
        <v>0</v>
      </c>
      <c r="AE34" s="55">
        <f>SUM(päivittäin!AP515:AP528)</f>
        <v>8</v>
      </c>
      <c r="AF34" s="33">
        <f>päivittäin!AP530</f>
        <v>0</v>
      </c>
      <c r="AG34" s="28">
        <f>IF(MIN(päivittäin!AK515:AK528)=0,"",MIN(päivittäin!AK515:AK528))</f>
        <v>43</v>
      </c>
      <c r="AH34" s="29">
        <f>IF(COUNT(päivittäin!AK515:AK528)=0,0,SUM(päivittäin!AK515:AK528)/COUNT(päivittäin!AK515:AK528))</f>
        <v>45</v>
      </c>
      <c r="AI34" s="29">
        <f>MAX(päivittäin!AK515:AK528)</f>
        <v>48</v>
      </c>
      <c r="AJ34" s="33">
        <f>IF(COUNT(päivittäin!AO515:AO528)=0,0,SUM(päivittäin!AO515:AO528)/COUNT(päivittäin!AO515:AO528))</f>
        <v>14.4</v>
      </c>
      <c r="AK34" s="28">
        <f>COUNTIF(päivittäin!C515:C528,0)-(7-COUNTA(päivittäin!AK515:AK528))</f>
        <v>1</v>
      </c>
      <c r="AL34" s="31">
        <f>päivittäin!AJ529</f>
        <v>7.285714285714286</v>
      </c>
      <c r="AP34" s="32">
        <f aca="true" t="shared" si="11" ref="AP34:AP53">P34</f>
        <v>0</v>
      </c>
      <c r="AQ34" s="33">
        <f aca="true" t="shared" si="12" ref="AQ34:AQ53">Q34*1.5</f>
        <v>34.5</v>
      </c>
      <c r="AR34" s="33">
        <f aca="true" t="shared" si="13" ref="AR34:AR53">R34</f>
        <v>81</v>
      </c>
      <c r="AS34" s="33">
        <f aca="true" t="shared" si="14" ref="AS34:AS53">S34/3</f>
        <v>15.333333333333334</v>
      </c>
      <c r="AT34" s="129">
        <f aca="true" t="shared" si="15" ref="AT34:AT53">T34*0.6</f>
        <v>0</v>
      </c>
    </row>
    <row r="35" spans="1:46" ht="10.5" customHeight="1">
      <c r="A35" s="53">
        <f t="shared" si="8"/>
        <v>25</v>
      </c>
      <c r="B35" s="361" t="s">
        <v>166</v>
      </c>
      <c r="C35" s="29">
        <f>päivittäin!L545</f>
        <v>10</v>
      </c>
      <c r="D35" s="34">
        <f>SUM(päivittäin!C531:C544)</f>
        <v>867</v>
      </c>
      <c r="E35" s="32">
        <f>SUM(päivittäin!D531:D544)</f>
        <v>765</v>
      </c>
      <c r="F35" s="33">
        <f>SUM(päivittäin!E531:E544)</f>
        <v>30</v>
      </c>
      <c r="G35" s="33">
        <f>SUM(päivittäin!F531:F544)</f>
        <v>47</v>
      </c>
      <c r="H35" s="33">
        <f>SUM(päivittäin!G531:G544)</f>
        <v>0</v>
      </c>
      <c r="I35" s="33">
        <f>SUM(päivittäin!H531:H544)</f>
        <v>0</v>
      </c>
      <c r="J35" s="33">
        <f>SUM(päivittäin!I531:I544)</f>
        <v>25</v>
      </c>
      <c r="K35" s="34">
        <f>SUM(päivittäin!J531:J544)</f>
        <v>0</v>
      </c>
      <c r="L35" s="38" t="str">
        <f>IF(AND(D35&lt;&gt;0,COUNT(päivittäin!Z531:Z544)=0),"0",COUNT(päivittäin!Z531:Z544))</f>
        <v>0</v>
      </c>
      <c r="M35" s="37">
        <f>IF(OR(L35="0",L35=0),0,SUM(päivittäin!Z531:Z544))</f>
        <v>0</v>
      </c>
      <c r="N35" s="37">
        <f>IF(AND(D35&lt;&gt;0,COUNT(päivittäin!AA531:AA544)=0),"0",COUNT(päivittäin!AA531:AA544))</f>
        <v>2</v>
      </c>
      <c r="O35" s="37">
        <f>IF(OR(N35="0",N35=0),0,SUM(päivittäin!AA531:AA544))</f>
        <v>10.5</v>
      </c>
      <c r="P35" s="28">
        <f>SUM(päivittäin!R531:R544)</f>
        <v>0</v>
      </c>
      <c r="Q35" s="29">
        <f>SUM(päivittäin!S531:S544)</f>
        <v>33</v>
      </c>
      <c r="R35" s="29">
        <f>SUM(päivittäin!T531:T544)</f>
        <v>92</v>
      </c>
      <c r="S35" s="29">
        <f>SUM(päivittäin!U531:U544)</f>
        <v>35</v>
      </c>
      <c r="T35" s="30">
        <f>SUM(päivittäin!V531:V544)</f>
        <v>0</v>
      </c>
      <c r="U35" s="28">
        <f t="shared" si="9"/>
        <v>153.16666666666666</v>
      </c>
      <c r="V35" s="125">
        <f t="shared" si="10"/>
        <v>10.599769319492502</v>
      </c>
      <c r="W35" s="32">
        <f>SUM(päivittäin!AB531:AB544)</f>
        <v>544</v>
      </c>
      <c r="X35" s="33">
        <f>SUM(päivittäin!AC531:AC544)</f>
        <v>178</v>
      </c>
      <c r="Y35" s="33">
        <f>SUM(päivittäin!AD531:AD544)</f>
        <v>0</v>
      </c>
      <c r="Z35" s="33">
        <f>SUM(päivittäin!AE531:AE544)</f>
        <v>0</v>
      </c>
      <c r="AA35" s="33">
        <f>SUM(päivittäin!AF531:AF544)</f>
        <v>90</v>
      </c>
      <c r="AB35" s="33">
        <f>SUM(päivittäin!AG531:AG544)</f>
        <v>0</v>
      </c>
      <c r="AC35" s="33">
        <f>SUM(päivittäin!AH531:AH544)</f>
        <v>15</v>
      </c>
      <c r="AD35" s="34">
        <f>SUM(päivittäin!AI531:AI544)</f>
        <v>40</v>
      </c>
      <c r="AE35" s="55">
        <f>SUM(päivittäin!AP531:AP544)</f>
        <v>20</v>
      </c>
      <c r="AF35" s="33">
        <f>päivittäin!AP546</f>
        <v>0</v>
      </c>
      <c r="AG35" s="28">
        <f>IF(MIN(päivittäin!AK531:AK544)=0,"",MIN(päivittäin!AK531:AK544))</f>
        <v>46</v>
      </c>
      <c r="AH35" s="29">
        <f>IF(COUNT(päivittäin!AK531:AK544)=0,0,SUM(päivittäin!AK531:AK544)/COUNT(päivittäin!AK531:AK544))</f>
        <v>49.333333333333336</v>
      </c>
      <c r="AI35" s="29">
        <f>MAX(päivittäin!AK531:AK544)</f>
        <v>51</v>
      </c>
      <c r="AJ35" s="33">
        <f>IF(COUNT(päivittäin!AO531:AO544)=0,0,SUM(päivittäin!AO531:AO544)/COUNT(päivittäin!AO531:AO544))</f>
        <v>17.666666666666668</v>
      </c>
      <c r="AK35" s="28">
        <f>COUNTIF(päivittäin!C531:C544,0)-(7-COUNTA(päivittäin!AK531:AK544))</f>
        <v>1</v>
      </c>
      <c r="AL35" s="31">
        <f>päivittäin!AJ545</f>
        <v>7.571428571428571</v>
      </c>
      <c r="AM35" s="186"/>
      <c r="AP35" s="32">
        <f t="shared" si="11"/>
        <v>0</v>
      </c>
      <c r="AQ35" s="33">
        <f t="shared" si="12"/>
        <v>49.5</v>
      </c>
      <c r="AR35" s="33">
        <f t="shared" si="13"/>
        <v>92</v>
      </c>
      <c r="AS35" s="33">
        <f t="shared" si="14"/>
        <v>11.666666666666666</v>
      </c>
      <c r="AT35" s="129">
        <f t="shared" si="15"/>
        <v>0</v>
      </c>
    </row>
    <row r="36" spans="1:46" ht="10.5" customHeight="1">
      <c r="A36" s="53">
        <f t="shared" si="8"/>
        <v>26</v>
      </c>
      <c r="B36" s="361" t="s">
        <v>468</v>
      </c>
      <c r="C36" s="29">
        <f>päivittäin!L561</f>
        <v>8</v>
      </c>
      <c r="D36" s="34">
        <f>SUM(päivittäin!C547:C560)</f>
        <v>399</v>
      </c>
      <c r="E36" s="32">
        <f>SUM(päivittäin!D547:D560)</f>
        <v>324</v>
      </c>
      <c r="F36" s="33">
        <f>SUM(päivittäin!E547:E560)</f>
        <v>0</v>
      </c>
      <c r="G36" s="33">
        <f>SUM(päivittäin!F547:F560)</f>
        <v>30</v>
      </c>
      <c r="H36" s="33">
        <f>SUM(päivittäin!G547:G560)</f>
        <v>30</v>
      </c>
      <c r="I36" s="33">
        <f>SUM(päivittäin!H547:H560)</f>
        <v>3</v>
      </c>
      <c r="J36" s="33">
        <f>SUM(päivittäin!I547:I560)</f>
        <v>12</v>
      </c>
      <c r="K36" s="34">
        <f>SUM(päivittäin!J547:J560)</f>
        <v>0</v>
      </c>
      <c r="L36" s="38">
        <f>IF(AND(D36&lt;&gt;0,COUNT(päivittäin!Z547:Z560)=0),"0",COUNT(päivittäin!Z547:Z560))</f>
        <v>1</v>
      </c>
      <c r="M36" s="37">
        <f>IF(OR(L36="0",L36=0),0,SUM(päivittäin!Z547:Z560))</f>
        <v>7.8</v>
      </c>
      <c r="N36" s="37">
        <f>IF(AND(D36&lt;&gt;0,COUNT(päivittäin!AA547:AA560)=0),"0",COUNT(päivittäin!AA547:AA560))</f>
        <v>1</v>
      </c>
      <c r="O36" s="37">
        <f>IF(OR(N36="0",N36=0),0,SUM(päivittäin!AA547:AA560))</f>
        <v>12.3</v>
      </c>
      <c r="P36" s="28">
        <f>SUM(päivittäin!R547:R560)</f>
        <v>0</v>
      </c>
      <c r="Q36" s="29">
        <f>SUM(päivittäin!S547:S560)</f>
        <v>21</v>
      </c>
      <c r="R36" s="29">
        <f>SUM(päivittäin!T547:T560)</f>
        <v>45</v>
      </c>
      <c r="S36" s="29">
        <f>SUM(päivittäin!U547:U560)</f>
        <v>0</v>
      </c>
      <c r="T36" s="30">
        <f>SUM(päivittäin!V547:V560)</f>
        <v>0</v>
      </c>
      <c r="U36" s="28">
        <f t="shared" si="9"/>
        <v>76.5</v>
      </c>
      <c r="V36" s="125">
        <f t="shared" si="10"/>
        <v>11.50375939849624</v>
      </c>
      <c r="W36" s="32">
        <f>SUM(päivittäin!AB547:AB560)</f>
        <v>232</v>
      </c>
      <c r="X36" s="33">
        <f>SUM(päivittäin!AC547:AC560)</f>
        <v>152</v>
      </c>
      <c r="Y36" s="33">
        <f>SUM(päivittäin!AD547:AD560)</f>
        <v>0</v>
      </c>
      <c r="Z36" s="33">
        <f>SUM(päivittäin!AE547:AE560)</f>
        <v>0</v>
      </c>
      <c r="AA36" s="33">
        <f>SUM(päivittäin!AF547:AF560)</f>
        <v>0</v>
      </c>
      <c r="AB36" s="33">
        <f>SUM(päivittäin!AG547:AG560)</f>
        <v>0</v>
      </c>
      <c r="AC36" s="33">
        <f>SUM(päivittäin!AH547:AH560)</f>
        <v>0</v>
      </c>
      <c r="AD36" s="34">
        <f>SUM(päivittäin!AI547:AI560)</f>
        <v>15</v>
      </c>
      <c r="AE36" s="55">
        <f>SUM(päivittäin!AP547:AP560)</f>
        <v>0</v>
      </c>
      <c r="AF36" s="33">
        <f>päivittäin!AP562</f>
        <v>0</v>
      </c>
      <c r="AG36" s="28">
        <f>IF(MIN(päivittäin!AK547:AK560)=0,"",MIN(päivittäin!AK547:AK560))</f>
        <v>46</v>
      </c>
      <c r="AH36" s="29">
        <f>IF(COUNT(päivittäin!AK547:AK560)=0,0,SUM(päivittäin!AK547:AK560)/COUNT(päivittäin!AK547:AK560))</f>
        <v>48.25</v>
      </c>
      <c r="AI36" s="29">
        <f>MAX(päivittäin!AK547:AK560)</f>
        <v>50</v>
      </c>
      <c r="AJ36" s="33">
        <f>IF(COUNT(päivittäin!AO547:AO560)=0,0,SUM(päivittäin!AO547:AO560)/COUNT(päivittäin!AO547:AO560))</f>
        <v>13</v>
      </c>
      <c r="AK36" s="28">
        <f>COUNTIF(päivittäin!C547:C560,0)-(7-COUNTA(päivittäin!AK547:AK560))</f>
        <v>1</v>
      </c>
      <c r="AL36" s="31">
        <f>päivittäin!AJ561</f>
        <v>7.714285714285714</v>
      </c>
      <c r="AP36" s="32">
        <f t="shared" si="11"/>
        <v>0</v>
      </c>
      <c r="AQ36" s="33">
        <f t="shared" si="12"/>
        <v>31.5</v>
      </c>
      <c r="AR36" s="33">
        <f t="shared" si="13"/>
        <v>45</v>
      </c>
      <c r="AS36" s="33">
        <f t="shared" si="14"/>
        <v>0</v>
      </c>
      <c r="AT36" s="129">
        <f t="shared" si="15"/>
        <v>0</v>
      </c>
    </row>
    <row r="37" spans="1:46" s="41" customFormat="1" ht="10.5" customHeight="1" thickBot="1">
      <c r="A37" s="53">
        <f t="shared" si="8"/>
        <v>27</v>
      </c>
      <c r="B37" s="362" t="s">
        <v>7</v>
      </c>
      <c r="C37" s="61">
        <f>päivittäin!L577</f>
        <v>9</v>
      </c>
      <c r="D37" s="62">
        <f>SUM(päivittäin!C563:C576)</f>
        <v>527</v>
      </c>
      <c r="E37" s="63">
        <f>SUM(päivittäin!D563:D576)</f>
        <v>252</v>
      </c>
      <c r="F37" s="64">
        <f>SUM(päivittäin!E563:E576)</f>
        <v>20</v>
      </c>
      <c r="G37" s="64">
        <f>SUM(päivittäin!F563:F576)</f>
        <v>178</v>
      </c>
      <c r="H37" s="64">
        <f>SUM(päivittäin!G563:G576)</f>
        <v>77</v>
      </c>
      <c r="I37" s="64">
        <f>SUM(päivittäin!H563:H576)</f>
        <v>0</v>
      </c>
      <c r="J37" s="64">
        <f>SUM(päivittäin!I563:I576)</f>
        <v>0</v>
      </c>
      <c r="K37" s="62">
        <f>SUM(päivittäin!J563:J576)</f>
        <v>0</v>
      </c>
      <c r="L37" s="65">
        <f>IF(AND(D37&lt;&gt;0,COUNT(päivittäin!Z563:Z576)=0),"0",COUNT(päivittäin!Z563:Z576))</f>
        <v>5</v>
      </c>
      <c r="M37" s="66">
        <f>IF(OR(L37="0",L37=0),0,SUM(päivittäin!Z563:Z576))</f>
        <v>42.4</v>
      </c>
      <c r="N37" s="66" t="str">
        <f>IF(AND(D37&lt;&gt;0,COUNT(päivittäin!AA563:AA576)=0),"0",COUNT(päivittäin!AA563:AA576))</f>
        <v>0</v>
      </c>
      <c r="O37" s="66">
        <f>IF(OR(N37="0",N37=0),0,SUM(päivittäin!AA563:AA576))</f>
        <v>0</v>
      </c>
      <c r="P37" s="67">
        <f>SUM(päivittäin!R563:R576)</f>
        <v>0</v>
      </c>
      <c r="Q37" s="61">
        <f>SUM(päivittäin!S563:S576)</f>
        <v>41</v>
      </c>
      <c r="R37" s="61">
        <f>SUM(päivittäin!T563:T576)</f>
        <v>46</v>
      </c>
      <c r="S37" s="61">
        <f>SUM(päivittäin!U563:U576)</f>
        <v>0</v>
      </c>
      <c r="T37" s="68">
        <f>SUM(päivittäin!V563:V576)</f>
        <v>0</v>
      </c>
      <c r="U37" s="67">
        <f t="shared" si="9"/>
        <v>107.5</v>
      </c>
      <c r="V37" s="126">
        <f t="shared" si="10"/>
        <v>12.23908918406072</v>
      </c>
      <c r="W37" s="63">
        <f>SUM(päivittäin!AB563:AB576)</f>
        <v>237</v>
      </c>
      <c r="X37" s="64">
        <f>SUM(päivittäin!AC563:AC576)</f>
        <v>275</v>
      </c>
      <c r="Y37" s="64">
        <f>SUM(päivittäin!AD563:AD576)</f>
        <v>0</v>
      </c>
      <c r="Z37" s="64">
        <f>SUM(päivittäin!AE563:AE576)</f>
        <v>0</v>
      </c>
      <c r="AA37" s="64">
        <f>SUM(päivittäin!AF563:AF576)</f>
        <v>0</v>
      </c>
      <c r="AB37" s="64">
        <f>SUM(päivittäin!AG563:AG576)</f>
        <v>0</v>
      </c>
      <c r="AC37" s="64">
        <f>SUM(päivittäin!AH563:AH576)</f>
        <v>0</v>
      </c>
      <c r="AD37" s="62">
        <f>SUM(päivittäin!AI563:AI576)</f>
        <v>15</v>
      </c>
      <c r="AE37" s="69">
        <f>SUM(päivittäin!AP563:AP576)</f>
        <v>13</v>
      </c>
      <c r="AF37" s="64">
        <f>päivittäin!AP578</f>
        <v>0</v>
      </c>
      <c r="AG37" s="67">
        <f>IF(MIN(päivittäin!AK563:AK576)=0,"",MIN(päivittäin!AK563:AK576))</f>
        <v>48</v>
      </c>
      <c r="AH37" s="61">
        <f>IF(COUNT(päivittäin!AK563:AK576)=0,0,SUM(päivittäin!AK563:AK576)/COUNT(päivittäin!AK563:AK576))</f>
        <v>48</v>
      </c>
      <c r="AI37" s="61">
        <f>MAX(päivittäin!AK563:AK576)</f>
        <v>48</v>
      </c>
      <c r="AJ37" s="64">
        <f>IF(COUNT(päivittäin!AO563:AO576)=0,0,SUM(päivittäin!AO563:AO576)/COUNT(päivittäin!AO563:AO576))</f>
        <v>12</v>
      </c>
      <c r="AK37" s="67">
        <f>COUNTIF(päivittäin!C563:C576,0)-(7-COUNTA(päivittäin!AK563:AK576))</f>
        <v>1</v>
      </c>
      <c r="AL37" s="324">
        <f>päivittäin!AJ577</f>
        <v>7.571428571428571</v>
      </c>
      <c r="AM37" s="189"/>
      <c r="AN37" s="341"/>
      <c r="AO37" s="338"/>
      <c r="AP37" s="63">
        <f t="shared" si="11"/>
        <v>0</v>
      </c>
      <c r="AQ37" s="64">
        <f t="shared" si="12"/>
        <v>61.5</v>
      </c>
      <c r="AR37" s="64">
        <f t="shared" si="13"/>
        <v>46</v>
      </c>
      <c r="AS37" s="64">
        <f t="shared" si="14"/>
        <v>0</v>
      </c>
      <c r="AT37" s="127">
        <f t="shared" si="15"/>
        <v>0</v>
      </c>
    </row>
    <row r="38" spans="1:46" ht="10.5" customHeight="1">
      <c r="A38" s="42">
        <f t="shared" si="8"/>
        <v>28</v>
      </c>
      <c r="B38" s="361" t="s">
        <v>666</v>
      </c>
      <c r="C38" s="29">
        <f>päivittäin!L593</f>
        <v>12</v>
      </c>
      <c r="D38" s="34">
        <f>SUM(päivittäin!C579:C592)</f>
        <v>735</v>
      </c>
      <c r="E38" s="32">
        <f>SUM(päivittäin!D579:D592)</f>
        <v>668</v>
      </c>
      <c r="F38" s="33">
        <f>SUM(päivittäin!E579:E592)</f>
        <v>20</v>
      </c>
      <c r="G38" s="33">
        <f>SUM(päivittäin!F579:F592)</f>
        <v>17</v>
      </c>
      <c r="H38" s="33">
        <f>SUM(päivittäin!G579:G592)</f>
        <v>0</v>
      </c>
      <c r="I38" s="33">
        <f>SUM(päivittäin!H579:H592)</f>
        <v>4</v>
      </c>
      <c r="J38" s="33">
        <f>SUM(päivittäin!I579:I592)</f>
        <v>26</v>
      </c>
      <c r="K38" s="34">
        <f>SUM(päivittäin!J579:J592)</f>
        <v>0</v>
      </c>
      <c r="L38" s="38" t="str">
        <f>IF(AND(D38&lt;&gt;0,COUNT(päivittäin!Z579:Z592)=0),"0",COUNT(päivittäin!Z579:Z592))</f>
        <v>0</v>
      </c>
      <c r="M38" s="37">
        <f>IF(OR(L38="0",L38=0),0,SUM(päivittäin!Z579:Z592))</f>
        <v>0</v>
      </c>
      <c r="N38" s="37">
        <f>IF(AND(D38&lt;&gt;0,COUNT(päivittäin!AA579:AA592)=0),"0",COUNT(päivittäin!AA579:AA592))</f>
        <v>2</v>
      </c>
      <c r="O38" s="37">
        <f>IF(OR(N38="0",N38=0),0,SUM(päivittäin!AA579:AA592))</f>
        <v>20</v>
      </c>
      <c r="P38" s="28">
        <f>SUM(päivittäin!R579:R592)</f>
        <v>2</v>
      </c>
      <c r="Q38" s="29">
        <f>SUM(päivittäin!S579:S592)</f>
        <v>26</v>
      </c>
      <c r="R38" s="29">
        <f>SUM(päivittäin!T579:T592)</f>
        <v>55</v>
      </c>
      <c r="S38" s="29">
        <f>SUM(päivittäin!U579:U592)</f>
        <v>38</v>
      </c>
      <c r="T38" s="30">
        <f>SUM(päivittäin!V579:V592)</f>
        <v>0</v>
      </c>
      <c r="U38" s="28">
        <f t="shared" si="9"/>
        <v>108.66666666666667</v>
      </c>
      <c r="V38" s="125">
        <f t="shared" si="10"/>
        <v>8.870748299319729</v>
      </c>
      <c r="W38" s="32">
        <f>SUM(päivittäin!AB579:AB592)</f>
        <v>311</v>
      </c>
      <c r="X38" s="33">
        <f>SUM(päivittäin!AC579:AC592)</f>
        <v>184</v>
      </c>
      <c r="Y38" s="33">
        <f>SUM(päivittäin!AD579:AD592)</f>
        <v>0</v>
      </c>
      <c r="Z38" s="33">
        <f>SUM(päivittäin!AE579:AE592)</f>
        <v>0</v>
      </c>
      <c r="AA38" s="33">
        <f>SUM(päivittäin!AF579:AF592)</f>
        <v>90</v>
      </c>
      <c r="AB38" s="33">
        <f>SUM(päivittäin!AG579:AG592)</f>
        <v>20</v>
      </c>
      <c r="AC38" s="33">
        <f>SUM(päivittäin!AH579:AH592)</f>
        <v>0</v>
      </c>
      <c r="AD38" s="34">
        <f>SUM(päivittäin!AI579:AI592)</f>
        <v>130</v>
      </c>
      <c r="AE38" s="55">
        <f>SUM(päivittäin!AP579:AP592)</f>
        <v>0</v>
      </c>
      <c r="AF38" s="33">
        <f>päivittäin!AP594</f>
        <v>0</v>
      </c>
      <c r="AG38" s="28">
        <f>IF(MIN(päivittäin!AK579:AK592)=0,"",MIN(päivittäin!AK579:AK592))</f>
        <v>47</v>
      </c>
      <c r="AH38" s="29">
        <f>IF(COUNT(päivittäin!AK579:AK592)=0,0,SUM(päivittäin!AK579:AK592)/COUNT(päivittäin!AK579:AK592))</f>
        <v>48.6</v>
      </c>
      <c r="AI38" s="29">
        <f>MAX(päivittäin!AK579:AK592)</f>
        <v>50</v>
      </c>
      <c r="AJ38" s="33">
        <f>IF(COUNT(päivittäin!AO579:AO592)=0,0,SUM(päivittäin!AO579:AO592)/COUNT(päivittäin!AO579:AO592))</f>
        <v>17.6</v>
      </c>
      <c r="AK38" s="28">
        <f>COUNTIF(päivittäin!C579:C592,0)-(7-COUNTA(päivittäin!AK579:AK592))</f>
        <v>0</v>
      </c>
      <c r="AL38" s="31">
        <f>päivittäin!AJ593</f>
        <v>8.142857142857142</v>
      </c>
      <c r="AP38" s="32">
        <f t="shared" si="11"/>
        <v>2</v>
      </c>
      <c r="AQ38" s="33">
        <f t="shared" si="12"/>
        <v>39</v>
      </c>
      <c r="AR38" s="33">
        <f t="shared" si="13"/>
        <v>55</v>
      </c>
      <c r="AS38" s="33">
        <f t="shared" si="14"/>
        <v>12.666666666666666</v>
      </c>
      <c r="AT38" s="129">
        <f t="shared" si="15"/>
        <v>0</v>
      </c>
    </row>
    <row r="39" spans="1:46" ht="10.5" customHeight="1">
      <c r="A39" s="53">
        <f t="shared" si="8"/>
        <v>29</v>
      </c>
      <c r="B39" s="361" t="s">
        <v>633</v>
      </c>
      <c r="C39" s="29">
        <f>päivittäin!L609</f>
        <v>12</v>
      </c>
      <c r="D39" s="34">
        <f>SUM(päivittäin!C595:C608)</f>
        <v>967</v>
      </c>
      <c r="E39" s="32">
        <f>SUM(päivittäin!D595:D608)</f>
        <v>867</v>
      </c>
      <c r="F39" s="33">
        <f>SUM(päivittäin!E595:E608)</f>
        <v>48</v>
      </c>
      <c r="G39" s="33">
        <f>SUM(päivittäin!F595:F608)</f>
        <v>24</v>
      </c>
      <c r="H39" s="33">
        <f>SUM(päivittäin!G595:G608)</f>
        <v>1</v>
      </c>
      <c r="I39" s="33">
        <f>SUM(päivittäin!H595:H608)</f>
        <v>3</v>
      </c>
      <c r="J39" s="33">
        <f>SUM(päivittäin!I595:I608)</f>
        <v>24</v>
      </c>
      <c r="K39" s="34">
        <f>SUM(päivittäin!J595:J608)</f>
        <v>0</v>
      </c>
      <c r="L39" s="38" t="str">
        <f>IF(AND(D39&lt;&gt;0,COUNT(päivittäin!Z595:Z608)=0),"0",COUNT(päivittäin!Z595:Z608))</f>
        <v>0</v>
      </c>
      <c r="M39" s="37">
        <f>IF(OR(L39="0",L39=0),0,SUM(päivittäin!Z595:Z608))</f>
        <v>0</v>
      </c>
      <c r="N39" s="37">
        <f>IF(AND(D39&lt;&gt;0,COUNT(päivittäin!AA595:AA608)=0),"0",COUNT(päivittäin!AA595:AA608))</f>
        <v>4</v>
      </c>
      <c r="O39" s="37">
        <f>IF(OR(N39="0",N39=0),0,SUM(päivittäin!AA595:AA608))</f>
        <v>29.299999999999997</v>
      </c>
      <c r="P39" s="28">
        <f>SUM(päivittäin!R595:R608)</f>
        <v>0</v>
      </c>
      <c r="Q39" s="29">
        <f>SUM(päivittäin!S595:S608)</f>
        <v>30</v>
      </c>
      <c r="R39" s="29">
        <f>SUM(päivittäin!T595:T608)</f>
        <v>101</v>
      </c>
      <c r="S39" s="29">
        <f>SUM(päivittäin!U595:U608)</f>
        <v>80</v>
      </c>
      <c r="T39" s="30">
        <f>SUM(päivittäin!V595:V608)</f>
        <v>0</v>
      </c>
      <c r="U39" s="28">
        <f t="shared" si="9"/>
        <v>172.66666666666666</v>
      </c>
      <c r="V39" s="125">
        <f t="shared" si="10"/>
        <v>10.713547052740433</v>
      </c>
      <c r="W39" s="32">
        <f>SUM(päivittäin!AB595:AB608)</f>
        <v>520</v>
      </c>
      <c r="X39" s="33">
        <f>SUM(päivittäin!AC595:AC608)</f>
        <v>235</v>
      </c>
      <c r="Y39" s="33">
        <f>SUM(päivittäin!AD595:AD608)</f>
        <v>0</v>
      </c>
      <c r="Z39" s="33">
        <f>SUM(päivittäin!AE595:AE608)</f>
        <v>0</v>
      </c>
      <c r="AA39" s="33">
        <f>SUM(päivittäin!AF595:AF608)</f>
        <v>200</v>
      </c>
      <c r="AB39" s="33">
        <f>SUM(päivittäin!AG595:AG608)</f>
        <v>0</v>
      </c>
      <c r="AC39" s="33">
        <f>SUM(päivittäin!AH595:AH608)</f>
        <v>12</v>
      </c>
      <c r="AD39" s="34">
        <f>SUM(päivittäin!AI595:AI608)</f>
        <v>0</v>
      </c>
      <c r="AE39" s="55">
        <f>SUM(päivittäin!AP595:AP608)</f>
        <v>2</v>
      </c>
      <c r="AF39" s="29"/>
      <c r="AG39" s="28">
        <f>IF(MIN(päivittäin!AK595:AK608)=0,"",MIN(päivittäin!AK595:AK608))</f>
        <v>46</v>
      </c>
      <c r="AH39" s="29">
        <f>IF(COUNT(päivittäin!AK595:AK608)=0,0,SUM(päivittäin!AK595:AK608)/COUNT(päivittäin!AK595:AK608))</f>
        <v>48.142857142857146</v>
      </c>
      <c r="AI39" s="29">
        <f>MAX(päivittäin!AK595:AK608)</f>
        <v>51</v>
      </c>
      <c r="AJ39" s="33">
        <f>IF(COUNT(päivittäin!AO595:AO608)=0,0,SUM(päivittäin!AO595:AO608)/COUNT(päivittäin!AO595:AO608))</f>
        <v>13.142857142857142</v>
      </c>
      <c r="AK39" s="28">
        <f>COUNTIF(päivittäin!C595:C608,0)-(7-COUNTA(päivittäin!AK595:AK608))</f>
        <v>0</v>
      </c>
      <c r="AL39" s="31">
        <f>päivittäin!AJ609</f>
        <v>7.714285714285714</v>
      </c>
      <c r="AM39" s="186"/>
      <c r="AP39" s="32">
        <f t="shared" si="11"/>
        <v>0</v>
      </c>
      <c r="AQ39" s="33">
        <f t="shared" si="12"/>
        <v>45</v>
      </c>
      <c r="AR39" s="33">
        <f t="shared" si="13"/>
        <v>101</v>
      </c>
      <c r="AS39" s="33">
        <f t="shared" si="14"/>
        <v>26.666666666666668</v>
      </c>
      <c r="AT39" s="129">
        <f t="shared" si="15"/>
        <v>0</v>
      </c>
    </row>
    <row r="40" spans="1:46" ht="10.5" customHeight="1">
      <c r="A40" s="53">
        <f t="shared" si="8"/>
        <v>30</v>
      </c>
      <c r="B40" s="361" t="s">
        <v>313</v>
      </c>
      <c r="C40" s="29">
        <f>päivittäin!L625</f>
        <v>9</v>
      </c>
      <c r="D40" s="34">
        <f>SUM(päivittäin!C611:C624)</f>
        <v>513</v>
      </c>
      <c r="E40" s="32">
        <f>SUM(päivittäin!D611:D624)</f>
        <v>378</v>
      </c>
      <c r="F40" s="33">
        <f>SUM(päivittäin!E611:E624)</f>
        <v>7</v>
      </c>
      <c r="G40" s="33">
        <f>SUM(päivittäin!F611:F624)</f>
        <v>42</v>
      </c>
      <c r="H40" s="33">
        <f>SUM(päivittäin!G611:G624)</f>
        <v>80</v>
      </c>
      <c r="I40" s="33">
        <f>SUM(päivittäin!H611:H624)</f>
        <v>0</v>
      </c>
      <c r="J40" s="33">
        <f>SUM(päivittäin!I611:I624)</f>
        <v>6</v>
      </c>
      <c r="K40" s="34">
        <f>SUM(päivittäin!J611:J624)</f>
        <v>0</v>
      </c>
      <c r="L40" s="38">
        <f>IF(AND(D40&lt;&gt;0,COUNT(päivittäin!Z611:Z624)=0),"0",COUNT(päivittäin!Z611:Z624))</f>
        <v>2</v>
      </c>
      <c r="M40" s="37">
        <f>IF(OR(L40="0",L40=0),0,SUM(päivittäin!Z611:Z624))</f>
        <v>17.8</v>
      </c>
      <c r="N40" s="37">
        <f>IF(AND(D40&lt;&gt;0,COUNT(päivittäin!AA611:AA624)=0),"0",COUNT(päivittäin!AA611:AA624))</f>
        <v>1</v>
      </c>
      <c r="O40" s="37">
        <f>IF(OR(N40="0",N40=0),0,SUM(päivittäin!AA611:AA624))</f>
        <v>4</v>
      </c>
      <c r="P40" s="28">
        <f>SUM(päivittäin!R611:R624)</f>
        <v>0</v>
      </c>
      <c r="Q40" s="29">
        <f>SUM(päivittäin!S611:S624)</f>
        <v>23</v>
      </c>
      <c r="R40" s="29">
        <f>SUM(päivittäin!T611:T624)</f>
        <v>54</v>
      </c>
      <c r="S40" s="29">
        <f>SUM(päivittäin!U611:U624)</f>
        <v>0</v>
      </c>
      <c r="T40" s="30">
        <f>SUM(päivittäin!V611:V624)</f>
        <v>0</v>
      </c>
      <c r="U40" s="28">
        <f t="shared" si="9"/>
        <v>88.5</v>
      </c>
      <c r="V40" s="125">
        <f t="shared" si="10"/>
        <v>10.350877192982455</v>
      </c>
      <c r="W40" s="32">
        <f>SUM(päivittäin!AB611:AB624)</f>
        <v>291</v>
      </c>
      <c r="X40" s="33">
        <f>SUM(päivittäin!AC611:AC624)</f>
        <v>157</v>
      </c>
      <c r="Y40" s="33">
        <f>SUM(päivittäin!AD611:AD624)</f>
        <v>0</v>
      </c>
      <c r="Z40" s="33">
        <f>SUM(päivittäin!AE611:AE624)</f>
        <v>0</v>
      </c>
      <c r="AA40" s="33">
        <f>SUM(päivittäin!AF611:AF624)</f>
        <v>0</v>
      </c>
      <c r="AB40" s="33">
        <f>SUM(päivittäin!AG611:AG624)</f>
        <v>0</v>
      </c>
      <c r="AC40" s="33">
        <f>SUM(päivittäin!AH611:AH624)</f>
        <v>0</v>
      </c>
      <c r="AD40" s="34">
        <f>SUM(päivittäin!AI611:AI624)</f>
        <v>65</v>
      </c>
      <c r="AE40" s="55">
        <f>SUM(päivittäin!AP611:AP624)</f>
        <v>1</v>
      </c>
      <c r="AF40" s="33">
        <f>päivittäin!AP626</f>
        <v>0</v>
      </c>
      <c r="AG40" s="28">
        <f>IF(MIN(päivittäin!AK611:AK624)=0,"",MIN(päivittäin!AK611:AK624))</f>
        <v>44</v>
      </c>
      <c r="AH40" s="29">
        <f>IF(COUNT(päivittäin!AK611:AK624)=0,0,SUM(päivittäin!AK611:AK624)/COUNT(päivittäin!AK611:AK624))</f>
        <v>45.857142857142854</v>
      </c>
      <c r="AI40" s="29">
        <f>MAX(päivittäin!AK611:AK624)</f>
        <v>52</v>
      </c>
      <c r="AJ40" s="33">
        <f>IF(COUNT(päivittäin!AO611:AO624)=0,0,SUM(päivittäin!AO611:AO624)/COUNT(päivittäin!AO611:AO624))</f>
        <v>13.857142857142858</v>
      </c>
      <c r="AK40" s="28">
        <f>COUNTIF(päivittäin!C611:C624,0)-(7-COUNTA(päivittäin!AK611:AK624))</f>
        <v>0</v>
      </c>
      <c r="AL40" s="31">
        <f>päivittäin!AJ625</f>
        <v>7.857142857142857</v>
      </c>
      <c r="AP40" s="32">
        <f t="shared" si="11"/>
        <v>0</v>
      </c>
      <c r="AQ40" s="33">
        <f t="shared" si="12"/>
        <v>34.5</v>
      </c>
      <c r="AR40" s="33">
        <f t="shared" si="13"/>
        <v>54</v>
      </c>
      <c r="AS40" s="33">
        <f t="shared" si="14"/>
        <v>0</v>
      </c>
      <c r="AT40" s="129">
        <f t="shared" si="15"/>
        <v>0</v>
      </c>
    </row>
    <row r="41" spans="1:46" s="41" customFormat="1" ht="10.5" customHeight="1" thickBot="1">
      <c r="A41" s="53">
        <f t="shared" si="8"/>
        <v>31</v>
      </c>
      <c r="B41" s="362" t="s">
        <v>495</v>
      </c>
      <c r="C41" s="61">
        <f>päivittäin!L641</f>
        <v>15</v>
      </c>
      <c r="D41" s="62">
        <f>SUM(päivittäin!C627:C640)</f>
        <v>1037</v>
      </c>
      <c r="E41" s="63">
        <f>SUM(päivittäin!D627:D640)</f>
        <v>919</v>
      </c>
      <c r="F41" s="64">
        <f>SUM(päivittäin!E627:E640)</f>
        <v>55</v>
      </c>
      <c r="G41" s="64">
        <f>SUM(päivittäin!F627:F640)</f>
        <v>30</v>
      </c>
      <c r="H41" s="64">
        <f>SUM(päivittäin!G627:G640)</f>
        <v>3</v>
      </c>
      <c r="I41" s="64">
        <f>SUM(päivittäin!H627:H640)</f>
        <v>3</v>
      </c>
      <c r="J41" s="64">
        <f>SUM(päivittäin!I627:I640)</f>
        <v>27</v>
      </c>
      <c r="K41" s="62">
        <f>SUM(päivittäin!J627:J640)</f>
        <v>0</v>
      </c>
      <c r="L41" s="65" t="str">
        <f>IF(AND(D41&lt;&gt;0,COUNT(päivittäin!Z627:Z640)=0),"0",COUNT(päivittäin!Z627:Z640))</f>
        <v>0</v>
      </c>
      <c r="M41" s="66">
        <f>IF(OR(L41="0",L41=0),0,SUM(päivittäin!Z627:Z640))</f>
        <v>0</v>
      </c>
      <c r="N41" s="66">
        <f>IF(AND(D41&lt;&gt;0,COUNT(päivittäin!AA627:AA640)=0),"0",COUNT(päivittäin!AA627:AA640))</f>
        <v>6</v>
      </c>
      <c r="O41" s="66">
        <f>IF(OR(N41="0",N41=0),0,SUM(päivittäin!AA627:AA640))</f>
        <v>48</v>
      </c>
      <c r="P41" s="67">
        <f>SUM(päivittäin!R627:R640)</f>
        <v>20</v>
      </c>
      <c r="Q41" s="61">
        <f>SUM(päivittäin!S627:S640)</f>
        <v>53</v>
      </c>
      <c r="R41" s="61">
        <f>SUM(päivittäin!T627:T640)</f>
        <v>70</v>
      </c>
      <c r="S41" s="61">
        <f>SUM(päivittäin!U627:U640)</f>
        <v>0</v>
      </c>
      <c r="T41" s="68">
        <f>SUM(päivittäin!V627:V640)</f>
        <v>0</v>
      </c>
      <c r="U41" s="67">
        <f t="shared" si="9"/>
        <v>169.5</v>
      </c>
      <c r="V41" s="126">
        <f t="shared" si="10"/>
        <v>9.807135969141754</v>
      </c>
      <c r="W41" s="63">
        <f>SUM(päivittäin!AB627:AB640)</f>
        <v>405</v>
      </c>
      <c r="X41" s="64">
        <f>SUM(päivittäin!AC627:AC640)</f>
        <v>422</v>
      </c>
      <c r="Y41" s="64">
        <f>SUM(päivittäin!AD627:AD640)</f>
        <v>0</v>
      </c>
      <c r="Z41" s="64">
        <f>SUM(päivittäin!AE627:AE640)</f>
        <v>0</v>
      </c>
      <c r="AA41" s="64">
        <f>SUM(päivittäin!AF627:AF640)</f>
        <v>0</v>
      </c>
      <c r="AB41" s="64">
        <f>SUM(päivittäin!AG627:AG640)</f>
        <v>210</v>
      </c>
      <c r="AC41" s="64">
        <f>SUM(päivittäin!AH627:AH640)</f>
        <v>0</v>
      </c>
      <c r="AD41" s="62">
        <f>SUM(päivittäin!AI627:AI640)</f>
        <v>0</v>
      </c>
      <c r="AE41" s="69">
        <f>SUM(päivittäin!AP627:AP640)</f>
        <v>16</v>
      </c>
      <c r="AF41" s="64">
        <f>päivittäin!AP642</f>
        <v>0</v>
      </c>
      <c r="AG41" s="67">
        <f>IF(MIN(päivittäin!AK627:AK640)=0,"",MIN(päivittäin!AK627:AK640))</f>
        <v>46</v>
      </c>
      <c r="AH41" s="61">
        <f>IF(COUNT(päivittäin!AK627:AK640)=0,0,SUM(päivittäin!AK627:AK640)/COUNT(päivittäin!AK627:AK640))</f>
        <v>48.166666666666664</v>
      </c>
      <c r="AI41" s="61">
        <f>MAX(päivittäin!AK627:AK640)</f>
        <v>50</v>
      </c>
      <c r="AJ41" s="64">
        <f>IF(COUNT(päivittäin!AO627:AO640)=0,0,SUM(päivittäin!AO627:AO640)/COUNT(päivittäin!AO627:AO640))</f>
        <v>8.833333333333334</v>
      </c>
      <c r="AK41" s="67">
        <f>COUNTIF(päivittäin!C627:C640,0)-(7-COUNTA(päivittäin!AK627:AK640))</f>
        <v>0</v>
      </c>
      <c r="AL41" s="324">
        <f>päivittäin!AJ641</f>
        <v>7.857142857142857</v>
      </c>
      <c r="AM41" s="189"/>
      <c r="AN41" s="341"/>
      <c r="AO41" s="338"/>
      <c r="AP41" s="63">
        <f t="shared" si="11"/>
        <v>20</v>
      </c>
      <c r="AQ41" s="64">
        <f t="shared" si="12"/>
        <v>79.5</v>
      </c>
      <c r="AR41" s="64">
        <f t="shared" si="13"/>
        <v>70</v>
      </c>
      <c r="AS41" s="64">
        <f t="shared" si="14"/>
        <v>0</v>
      </c>
      <c r="AT41" s="127">
        <f t="shared" si="15"/>
        <v>0</v>
      </c>
    </row>
    <row r="42" spans="1:46" ht="10.5" customHeight="1">
      <c r="A42" s="42">
        <f t="shared" si="8"/>
        <v>32</v>
      </c>
      <c r="B42" s="361" t="s">
        <v>453</v>
      </c>
      <c r="C42" s="29">
        <f>päivittäin!L657</f>
        <v>8</v>
      </c>
      <c r="D42" s="34">
        <f>SUM(päivittäin!C643:C656)</f>
        <v>458</v>
      </c>
      <c r="E42" s="32">
        <f>SUM(päivittäin!D643:D656)</f>
        <v>330</v>
      </c>
      <c r="F42" s="33">
        <f>SUM(päivittäin!E643:E656)</f>
        <v>6</v>
      </c>
      <c r="G42" s="33">
        <f>SUM(päivittäin!F643:F656)</f>
        <v>49</v>
      </c>
      <c r="H42" s="33">
        <f>SUM(päivittäin!G643:G656)</f>
        <v>43</v>
      </c>
      <c r="I42" s="33">
        <f>SUM(päivittäin!H643:H656)</f>
        <v>5</v>
      </c>
      <c r="J42" s="33">
        <f>SUM(päivittäin!I643:I656)</f>
        <v>25</v>
      </c>
      <c r="K42" s="34">
        <f>SUM(päivittäin!J643:J656)</f>
        <v>0</v>
      </c>
      <c r="L42" s="38">
        <f>IF(AND(D42&lt;&gt;0,COUNT(päivittäin!Z643:Z656)=0),"0",COUNT(päivittäin!Z643:Z656))</f>
        <v>1</v>
      </c>
      <c r="M42" s="37">
        <f>IF(OR(L42="0",L42=0),0,SUM(päivittäin!Z643:Z656))</f>
        <v>10.3</v>
      </c>
      <c r="N42" s="37" t="str">
        <f>IF(AND(D42&lt;&gt;0,COUNT(päivittäin!AA643:AA656)=0),"0",COUNT(päivittäin!AA643:AA656))</f>
        <v>0</v>
      </c>
      <c r="O42" s="37">
        <f>IF(OR(N42="0",N42=0),0,SUM(päivittäin!AA643:AA656))</f>
        <v>0</v>
      </c>
      <c r="P42" s="28">
        <f>SUM(päivittäin!R643:R656)</f>
        <v>0</v>
      </c>
      <c r="Q42" s="29">
        <f>SUM(päivittäin!S643:S656)</f>
        <v>17</v>
      </c>
      <c r="R42" s="29">
        <f>SUM(päivittäin!T643:T656)</f>
        <v>60</v>
      </c>
      <c r="S42" s="29">
        <f>SUM(päivittäin!U643:U656)</f>
        <v>0</v>
      </c>
      <c r="T42" s="30">
        <f>SUM(päivittäin!V643:V656)</f>
        <v>0</v>
      </c>
      <c r="U42" s="28">
        <f t="shared" si="9"/>
        <v>85.5</v>
      </c>
      <c r="V42" s="125">
        <f t="shared" si="10"/>
        <v>11.200873362445414</v>
      </c>
      <c r="W42" s="32">
        <f>SUM(päivittäin!AB643:AB656)</f>
        <v>382</v>
      </c>
      <c r="X42" s="33">
        <f>SUM(päivittäin!AC643:AC656)</f>
        <v>76</v>
      </c>
      <c r="Y42" s="33">
        <f>SUM(päivittäin!AD643:AD656)</f>
        <v>0</v>
      </c>
      <c r="Z42" s="33">
        <f>SUM(päivittäin!AE643:AE656)</f>
        <v>0</v>
      </c>
      <c r="AA42" s="33">
        <f>SUM(päivittäin!AF643:AF656)</f>
        <v>0</v>
      </c>
      <c r="AB42" s="33">
        <f>SUM(päivittäin!AG643:AG656)</f>
        <v>0</v>
      </c>
      <c r="AC42" s="33">
        <f>SUM(päivittäin!AH643:AH656)</f>
        <v>0</v>
      </c>
      <c r="AD42" s="34">
        <f>SUM(päivittäin!AI643:AI656)</f>
        <v>0</v>
      </c>
      <c r="AE42" s="55">
        <f>SUM(päivittäin!AP643:AP656)</f>
        <v>3</v>
      </c>
      <c r="AF42" s="33">
        <f>päivittäin!AP658</f>
        <v>0</v>
      </c>
      <c r="AG42" s="28">
        <f>IF(MIN(päivittäin!AK643:AK656)=0,"",MIN(päivittäin!AK643:AK656))</f>
        <v>46</v>
      </c>
      <c r="AH42" s="29">
        <f>IF(COUNT(päivittäin!AK643:AK656)=0,0,SUM(päivittäin!AK643:AK656)/COUNT(päivittäin!AK643:AK656))</f>
        <v>48.42857142857143</v>
      </c>
      <c r="AI42" s="29">
        <f>MAX(päivittäin!AK643:AK656)</f>
        <v>51</v>
      </c>
      <c r="AJ42" s="33">
        <f>IF(COUNT(päivittäin!AO643:AO656)=0,0,SUM(päivittäin!AO643:AO656)/COUNT(päivittäin!AO643:AO656))</f>
        <v>12.285714285714286</v>
      </c>
      <c r="AK42" s="28">
        <f>COUNTIF(päivittäin!C643:C656,0)-(7-COUNTA(päivittäin!AK643:AK656))</f>
        <v>0</v>
      </c>
      <c r="AL42" s="31">
        <f>päivittäin!AJ657</f>
        <v>7.857142857142857</v>
      </c>
      <c r="AP42" s="32">
        <f t="shared" si="11"/>
        <v>0</v>
      </c>
      <c r="AQ42" s="33">
        <f t="shared" si="12"/>
        <v>25.5</v>
      </c>
      <c r="AR42" s="33">
        <f t="shared" si="13"/>
        <v>60</v>
      </c>
      <c r="AS42" s="33">
        <f t="shared" si="14"/>
        <v>0</v>
      </c>
      <c r="AT42" s="129">
        <f t="shared" si="15"/>
        <v>0</v>
      </c>
    </row>
    <row r="43" spans="1:46" ht="10.5" customHeight="1">
      <c r="A43" s="53">
        <f t="shared" si="8"/>
        <v>33</v>
      </c>
      <c r="B43" s="361" t="s">
        <v>454</v>
      </c>
      <c r="C43" s="29">
        <f>päivittäin!L673</f>
        <v>5</v>
      </c>
      <c r="D43" s="34">
        <f>SUM(päivittäin!C659:C672)</f>
        <v>172</v>
      </c>
      <c r="E43" s="32">
        <f>SUM(päivittäin!D659:D672)</f>
        <v>126</v>
      </c>
      <c r="F43" s="33">
        <f>SUM(päivittäin!E659:E672)</f>
        <v>0</v>
      </c>
      <c r="G43" s="33">
        <f>SUM(päivittäin!F659:F672)</f>
        <v>0</v>
      </c>
      <c r="H43" s="33">
        <f>SUM(päivittäin!G659:G672)</f>
        <v>46</v>
      </c>
      <c r="I43" s="33">
        <f>SUM(päivittäin!H659:H672)</f>
        <v>0</v>
      </c>
      <c r="J43" s="33">
        <f>SUM(päivittäin!I659:I672)</f>
        <v>0</v>
      </c>
      <c r="K43" s="34">
        <f>SUM(päivittäin!J659:J672)</f>
        <v>0</v>
      </c>
      <c r="L43" s="38">
        <f>IF(AND(D43&lt;&gt;0,COUNT(päivittäin!Z659:Z672)=0),"0",COUNT(päivittäin!Z659:Z672))</f>
        <v>1</v>
      </c>
      <c r="M43" s="37">
        <f>IF(OR(L43="0",L43=0),0,SUM(päivittäin!Z659:Z672))</f>
        <v>7.2</v>
      </c>
      <c r="N43" s="37" t="str">
        <f>IF(AND(D43&lt;&gt;0,COUNT(päivittäin!AA659:AA672)=0),"0",COUNT(päivittäin!AA659:AA672))</f>
        <v>0</v>
      </c>
      <c r="O43" s="37">
        <f>IF(OR(N43="0",N43=0),0,SUM(päivittäin!AA659:AA672))</f>
        <v>0</v>
      </c>
      <c r="P43" s="28">
        <f>SUM(päivittäin!R659:R672)</f>
        <v>0</v>
      </c>
      <c r="Q43" s="29">
        <f>SUM(päivittäin!S659:S672)</f>
        <v>7</v>
      </c>
      <c r="R43" s="29">
        <f>SUM(päivittäin!T659:T672)</f>
        <v>25</v>
      </c>
      <c r="S43" s="29">
        <f>SUM(päivittäin!U659:U672)</f>
        <v>0</v>
      </c>
      <c r="T43" s="30">
        <f>SUM(päivittäin!V659:V672)</f>
        <v>0</v>
      </c>
      <c r="U43" s="28">
        <f t="shared" si="9"/>
        <v>35.5</v>
      </c>
      <c r="V43" s="125">
        <f t="shared" si="10"/>
        <v>12.383720930232558</v>
      </c>
      <c r="W43" s="32">
        <f>SUM(päivittäin!AB659:AB672)</f>
        <v>126</v>
      </c>
      <c r="X43" s="33">
        <f>SUM(päivittäin!AC659:AC672)</f>
        <v>46</v>
      </c>
      <c r="Y43" s="33">
        <f>SUM(päivittäin!AD659:AD672)</f>
        <v>0</v>
      </c>
      <c r="Z43" s="33">
        <f>SUM(päivittäin!AE659:AE672)</f>
        <v>0</v>
      </c>
      <c r="AA43" s="33">
        <f>SUM(päivittäin!AF659:AF672)</f>
        <v>0</v>
      </c>
      <c r="AB43" s="33">
        <f>SUM(päivittäin!AG659:AG672)</f>
        <v>0</v>
      </c>
      <c r="AC43" s="33">
        <f>SUM(päivittäin!AH659:AH672)</f>
        <v>0</v>
      </c>
      <c r="AD43" s="34">
        <f>SUM(päivittäin!AI659:AI672)</f>
        <v>0</v>
      </c>
      <c r="AE43" s="55">
        <f>SUM(päivittäin!AP659:AP672)</f>
        <v>11</v>
      </c>
      <c r="AF43" s="33">
        <f>päivittäin!AP674</f>
        <v>0</v>
      </c>
      <c r="AG43" s="28">
        <f>IF(MIN(päivittäin!AK659:AK672)=0,"",MIN(päivittäin!AK659:AK672))</f>
        <v>52</v>
      </c>
      <c r="AH43" s="29">
        <f>IF(COUNT(päivittäin!AK659:AK672)=0,0,SUM(päivittäin!AK659:AK672)/COUNT(päivittäin!AK659:AK672))</f>
        <v>54.4</v>
      </c>
      <c r="AI43" s="29">
        <f>MAX(päivittäin!AK659:AK672)</f>
        <v>58</v>
      </c>
      <c r="AJ43" s="33">
        <f>IF(COUNT(päivittäin!AO659:AO672)=0,0,SUM(päivittäin!AO659:AO672)/COUNT(päivittäin!AO659:AO672))</f>
        <v>11.4</v>
      </c>
      <c r="AK43" s="28">
        <f>COUNTIF(päivittäin!C659:C672,0)-(7-COUNTA(päivittäin!AK659:AK672))</f>
        <v>2</v>
      </c>
      <c r="AL43" s="31">
        <f>päivittäin!AJ673</f>
        <v>7.857142857142857</v>
      </c>
      <c r="AM43" s="186"/>
      <c r="AP43" s="32">
        <f t="shared" si="11"/>
        <v>0</v>
      </c>
      <c r="AQ43" s="33">
        <f t="shared" si="12"/>
        <v>10.5</v>
      </c>
      <c r="AR43" s="33">
        <f t="shared" si="13"/>
        <v>25</v>
      </c>
      <c r="AS43" s="33">
        <f t="shared" si="14"/>
        <v>0</v>
      </c>
      <c r="AT43" s="129">
        <f t="shared" si="15"/>
        <v>0</v>
      </c>
    </row>
    <row r="44" spans="1:46" ht="10.5" customHeight="1">
      <c r="A44" s="53">
        <f t="shared" si="8"/>
        <v>34</v>
      </c>
      <c r="B44" s="361" t="s">
        <v>455</v>
      </c>
      <c r="C44" s="29">
        <f>päivittäin!L689</f>
        <v>3</v>
      </c>
      <c r="D44" s="34">
        <f>SUM(päivittäin!C675:C688)</f>
        <v>134</v>
      </c>
      <c r="E44" s="32">
        <f>SUM(päivittäin!D675:D688)</f>
        <v>107</v>
      </c>
      <c r="F44" s="33">
        <f>SUM(päivittäin!E675:E688)</f>
        <v>20</v>
      </c>
      <c r="G44" s="33">
        <f>SUM(päivittäin!F675:F688)</f>
        <v>7</v>
      </c>
      <c r="H44" s="33">
        <f>SUM(päivittäin!G675:G688)</f>
        <v>0</v>
      </c>
      <c r="I44" s="33">
        <f>SUM(päivittäin!H675:H688)</f>
        <v>0</v>
      </c>
      <c r="J44" s="33">
        <f>SUM(päivittäin!I675:I688)</f>
        <v>0</v>
      </c>
      <c r="K44" s="34">
        <f>SUM(päivittäin!J675:J688)</f>
        <v>0</v>
      </c>
      <c r="L44" s="38" t="str">
        <f>IF(AND(D44&lt;&gt;0,COUNT(päivittäin!Z675:Z688)=0),"0",COUNT(päivittäin!Z675:Z688))</f>
        <v>0</v>
      </c>
      <c r="M44" s="37">
        <f>IF(OR(L44="0",L44=0),0,SUM(päivittäin!Z675:Z688))</f>
        <v>0</v>
      </c>
      <c r="N44" s="37" t="str">
        <f>IF(AND(D44&lt;&gt;0,COUNT(päivittäin!AA675:AA688)=0),"0",COUNT(päivittäin!AA675:AA688))</f>
        <v>0</v>
      </c>
      <c r="O44" s="37">
        <f>IF(OR(N44="0",N44=0),0,SUM(päivittäin!AA675:AA688))</f>
        <v>0</v>
      </c>
      <c r="P44" s="28">
        <f>SUM(päivittäin!R675:R688)</f>
        <v>0</v>
      </c>
      <c r="Q44" s="29">
        <f>SUM(päivittäin!S675:S688)</f>
        <v>6</v>
      </c>
      <c r="R44" s="29">
        <f>SUM(päivittäin!T675:T688)</f>
        <v>15</v>
      </c>
      <c r="S44" s="29">
        <f>SUM(päivittäin!U675:U688)</f>
        <v>0</v>
      </c>
      <c r="T44" s="30">
        <f>SUM(päivittäin!V675:V688)</f>
        <v>0</v>
      </c>
      <c r="U44" s="28">
        <f t="shared" si="9"/>
        <v>24</v>
      </c>
      <c r="V44" s="125">
        <f t="shared" si="10"/>
        <v>10.746268656716417</v>
      </c>
      <c r="W44" s="32">
        <f>SUM(päivittäin!AB675:AB688)</f>
        <v>78</v>
      </c>
      <c r="X44" s="33">
        <f>SUM(päivittäin!AC675:AC688)</f>
        <v>56</v>
      </c>
      <c r="Y44" s="33">
        <f>SUM(päivittäin!AD675:AD688)</f>
        <v>0</v>
      </c>
      <c r="Z44" s="33">
        <f>SUM(päivittäin!AE675:AE688)</f>
        <v>0</v>
      </c>
      <c r="AA44" s="33">
        <f>SUM(päivittäin!AF675:AF688)</f>
        <v>0</v>
      </c>
      <c r="AB44" s="33">
        <f>SUM(päivittäin!AG675:AG688)</f>
        <v>0</v>
      </c>
      <c r="AC44" s="33">
        <f>SUM(päivittäin!AH675:AH688)</f>
        <v>0</v>
      </c>
      <c r="AD44" s="34">
        <f>SUM(päivittäin!AI675:AI688)</f>
        <v>0</v>
      </c>
      <c r="AE44" s="55">
        <f>SUM(päivittäin!AP675:AP688)</f>
        <v>6</v>
      </c>
      <c r="AF44" s="33">
        <f>päivittäin!AP690</f>
        <v>0</v>
      </c>
      <c r="AG44" s="28">
        <f>IF(MIN(päivittäin!AK675:AK688)=0,"",MIN(päivittäin!AK675:AK688))</f>
        <v>53</v>
      </c>
      <c r="AH44" s="29">
        <f>IF(COUNT(päivittäin!AK675:AK688)=0,0,SUM(päivittäin!AK675:AK688)/COUNT(päivittäin!AK675:AK688))</f>
        <v>54.333333333333336</v>
      </c>
      <c r="AI44" s="29">
        <f>MAX(päivittäin!AK675:AK688)</f>
        <v>56</v>
      </c>
      <c r="AJ44" s="33">
        <f>IF(COUNT(päivittäin!AO675:AO688)=0,0,SUM(päivittäin!AO675:AO688)/COUNT(päivittäin!AO675:AO688))</f>
        <v>18.166666666666668</v>
      </c>
      <c r="AK44" s="28">
        <f>COUNTIF(päivittäin!C675:C688,0)-(7-COUNTA(päivittäin!AK675:AK688))</f>
        <v>4</v>
      </c>
      <c r="AL44" s="31">
        <f>päivittäin!AJ689</f>
        <v>7.571428571428571</v>
      </c>
      <c r="AP44" s="32">
        <f t="shared" si="11"/>
        <v>0</v>
      </c>
      <c r="AQ44" s="33">
        <f t="shared" si="12"/>
        <v>9</v>
      </c>
      <c r="AR44" s="33">
        <f t="shared" si="13"/>
        <v>15</v>
      </c>
      <c r="AS44" s="33">
        <f t="shared" si="14"/>
        <v>0</v>
      </c>
      <c r="AT44" s="129">
        <f t="shared" si="15"/>
        <v>0</v>
      </c>
    </row>
    <row r="45" spans="1:46" s="41" customFormat="1" ht="10.5" customHeight="1" thickBot="1">
      <c r="A45" s="53">
        <f t="shared" si="8"/>
        <v>35</v>
      </c>
      <c r="B45" s="362" t="s">
        <v>456</v>
      </c>
      <c r="C45" s="61">
        <f>päivittäin!L705</f>
        <v>1</v>
      </c>
      <c r="D45" s="62">
        <f>SUM(päivittäin!C691:C704)</f>
        <v>14</v>
      </c>
      <c r="E45" s="63">
        <f>SUM(päivittäin!D691:D704)</f>
        <v>14</v>
      </c>
      <c r="F45" s="64">
        <f>SUM(päivittäin!E691:E704)</f>
        <v>0</v>
      </c>
      <c r="G45" s="64">
        <f>SUM(päivittäin!F691:F704)</f>
        <v>0</v>
      </c>
      <c r="H45" s="64">
        <f>SUM(päivittäin!G691:G704)</f>
        <v>0</v>
      </c>
      <c r="I45" s="64">
        <f>SUM(päivittäin!H691:H704)</f>
        <v>0</v>
      </c>
      <c r="J45" s="64">
        <f>SUM(päivittäin!I691:I704)</f>
        <v>0</v>
      </c>
      <c r="K45" s="62">
        <f>SUM(päivittäin!J691:J704)</f>
        <v>0</v>
      </c>
      <c r="L45" s="65" t="str">
        <f>IF(AND(D45&lt;&gt;0,COUNT(päivittäin!Z691:Z704)=0),"0",COUNT(päivittäin!Z691:Z704))</f>
        <v>0</v>
      </c>
      <c r="M45" s="66">
        <f>IF(OR(L45="0",L45=0),0,SUM(päivittäin!Z691:Z704))</f>
        <v>0</v>
      </c>
      <c r="N45" s="66" t="str">
        <f>IF(AND(D45&lt;&gt;0,COUNT(päivittäin!AA691:AA704)=0),"0",COUNT(päivittäin!AA691:AA704))</f>
        <v>0</v>
      </c>
      <c r="O45" s="66">
        <f>IF(OR(N45="0",N45=0),0,SUM(päivittäin!AA691:AA704))</f>
        <v>0</v>
      </c>
      <c r="P45" s="67">
        <f>SUM(päivittäin!R691:R704)</f>
        <v>0</v>
      </c>
      <c r="Q45" s="61">
        <f>SUM(päivittäin!S691:S704)</f>
        <v>0</v>
      </c>
      <c r="R45" s="61">
        <f>SUM(päivittäin!T691:T704)</f>
        <v>2</v>
      </c>
      <c r="S45" s="61">
        <f>SUM(päivittäin!U691:U704)</f>
        <v>0</v>
      </c>
      <c r="T45" s="68">
        <f>SUM(päivittäin!V691:V704)</f>
        <v>0</v>
      </c>
      <c r="U45" s="67">
        <f t="shared" si="9"/>
        <v>2</v>
      </c>
      <c r="V45" s="126">
        <f t="shared" si="10"/>
        <v>8.571428571428571</v>
      </c>
      <c r="W45" s="63">
        <f>SUM(päivittäin!AB691:AB704)</f>
        <v>14</v>
      </c>
      <c r="X45" s="64">
        <f>SUM(päivittäin!AC691:AC704)</f>
        <v>0</v>
      </c>
      <c r="Y45" s="64">
        <f>SUM(päivittäin!AD691:AD704)</f>
        <v>0</v>
      </c>
      <c r="Z45" s="64">
        <f>SUM(päivittäin!AE691:AE704)</f>
        <v>0</v>
      </c>
      <c r="AA45" s="64">
        <f>SUM(päivittäin!AF691:AF704)</f>
        <v>0</v>
      </c>
      <c r="AB45" s="64">
        <f>SUM(päivittäin!AG691:AG704)</f>
        <v>0</v>
      </c>
      <c r="AC45" s="64">
        <f>SUM(päivittäin!AH691:AH704)</f>
        <v>0</v>
      </c>
      <c r="AD45" s="62">
        <f>SUM(päivittäin!AI691:AI704)</f>
        <v>0</v>
      </c>
      <c r="AE45" s="69">
        <f>SUM(päivittäin!AP691:AP704)</f>
        <v>9</v>
      </c>
      <c r="AF45" s="64">
        <f>päivittäin!AP706</f>
        <v>0</v>
      </c>
      <c r="AG45" s="67">
        <f>IF(MIN(päivittäin!AK691:AK704)=0,"",MIN(päivittäin!AK691:AK704))</f>
        <v>54</v>
      </c>
      <c r="AH45" s="61">
        <f>IF(COUNT(päivittäin!AK691:AK704)=0,0,SUM(päivittäin!AK691:AK704)/COUNT(päivittäin!AK691:AK704))</f>
        <v>57.666666666666664</v>
      </c>
      <c r="AI45" s="61">
        <f>MAX(päivittäin!AK691:AK704)</f>
        <v>61</v>
      </c>
      <c r="AJ45" s="64">
        <f>IF(COUNT(päivittäin!AO691:AO704)=0,0,SUM(päivittäin!AO691:AO704)/COUNT(päivittäin!AO691:AO704))</f>
        <v>23.166666666666668</v>
      </c>
      <c r="AK45" s="67">
        <f>COUNTIF(päivittäin!C691:C704,0)-(7-COUNTA(päivittäin!AK691:AK704))</f>
        <v>6</v>
      </c>
      <c r="AL45" s="324">
        <f>päivittäin!AJ705</f>
        <v>7.714285714285714</v>
      </c>
      <c r="AM45" s="189"/>
      <c r="AN45" s="341"/>
      <c r="AO45" s="338"/>
      <c r="AP45" s="63">
        <f t="shared" si="11"/>
        <v>0</v>
      </c>
      <c r="AQ45" s="64">
        <f t="shared" si="12"/>
        <v>0</v>
      </c>
      <c r="AR45" s="64">
        <f t="shared" si="13"/>
        <v>2</v>
      </c>
      <c r="AS45" s="64">
        <f t="shared" si="14"/>
        <v>0</v>
      </c>
      <c r="AT45" s="127">
        <f t="shared" si="15"/>
        <v>0</v>
      </c>
    </row>
    <row r="46" spans="1:46" ht="10.5" customHeight="1">
      <c r="A46" s="42">
        <f t="shared" si="8"/>
        <v>36</v>
      </c>
      <c r="B46" s="361" t="s">
        <v>457</v>
      </c>
      <c r="C46" s="29">
        <f>päivittäin!L721</f>
        <v>4</v>
      </c>
      <c r="D46" s="34">
        <f>SUM(päivittäin!C707:C720)</f>
        <v>195</v>
      </c>
      <c r="E46" s="32">
        <f>SUM(päivittäin!D707:D720)</f>
        <v>195</v>
      </c>
      <c r="F46" s="33">
        <f>SUM(päivittäin!E707:E720)</f>
        <v>0</v>
      </c>
      <c r="G46" s="33">
        <f>SUM(päivittäin!F707:F720)</f>
        <v>0</v>
      </c>
      <c r="H46" s="33">
        <f>SUM(päivittäin!G707:G720)</f>
        <v>0</v>
      </c>
      <c r="I46" s="33">
        <f>SUM(päivittäin!H707:H720)</f>
        <v>0</v>
      </c>
      <c r="J46" s="33">
        <f>SUM(päivittäin!I707:I720)</f>
        <v>0</v>
      </c>
      <c r="K46" s="34">
        <f>SUM(päivittäin!J707:J720)</f>
        <v>0</v>
      </c>
      <c r="L46" s="38" t="str">
        <f>IF(AND(D46&lt;&gt;0,COUNT(päivittäin!Z707:Z720)=0),"0",COUNT(päivittäin!Z707:Z720))</f>
        <v>0</v>
      </c>
      <c r="M46" s="37">
        <f>IF(OR(L46="0",L46=0),0,SUM(päivittäin!Z707:Z720))</f>
        <v>0</v>
      </c>
      <c r="N46" s="37" t="str">
        <f>IF(AND(D46&lt;&gt;0,COUNT(päivittäin!AA707:AA720)=0),"0",COUNT(päivittäin!AA707:AA720))</f>
        <v>0</v>
      </c>
      <c r="O46" s="37">
        <f>IF(OR(N46="0",N46=0),0,SUM(päivittäin!AA707:AA720))</f>
        <v>0</v>
      </c>
      <c r="P46" s="28">
        <f>SUM(päivittäin!R707:R720)</f>
        <v>0</v>
      </c>
      <c r="Q46" s="29">
        <f>SUM(päivittäin!S707:S720)</f>
        <v>0</v>
      </c>
      <c r="R46" s="29">
        <f>SUM(päivittäin!T707:T720)</f>
        <v>27</v>
      </c>
      <c r="S46" s="29">
        <f>SUM(päivittäin!U707:U720)</f>
        <v>20</v>
      </c>
      <c r="T46" s="30">
        <f>SUM(päivittäin!V707:V720)</f>
        <v>0</v>
      </c>
      <c r="U46" s="28">
        <f t="shared" si="9"/>
        <v>33.666666666666664</v>
      </c>
      <c r="V46" s="125">
        <f t="shared" si="10"/>
        <v>10.35897435897436</v>
      </c>
      <c r="W46" s="32">
        <f>SUM(päivittäin!AB707:AB720)</f>
        <v>145</v>
      </c>
      <c r="X46" s="33">
        <f>SUM(päivittäin!AC707:AC720)</f>
        <v>0</v>
      </c>
      <c r="Y46" s="33">
        <f>SUM(päivittäin!AD707:AD720)</f>
        <v>0</v>
      </c>
      <c r="Z46" s="33">
        <f>SUM(päivittäin!AE707:AE720)</f>
        <v>0</v>
      </c>
      <c r="AA46" s="33">
        <f>SUM(päivittäin!AF707:AF720)</f>
        <v>50</v>
      </c>
      <c r="AB46" s="33">
        <f>SUM(päivittäin!AG707:AG720)</f>
        <v>0</v>
      </c>
      <c r="AC46" s="33">
        <f>SUM(päivittäin!AH707:AH720)</f>
        <v>0</v>
      </c>
      <c r="AD46" s="34">
        <f>SUM(päivittäin!AI707:AI720)</f>
        <v>0</v>
      </c>
      <c r="AE46" s="55">
        <f>SUM(päivittäin!AP707:AP720)</f>
        <v>13</v>
      </c>
      <c r="AF46" s="33">
        <f>päivittäin!AP722</f>
        <v>1</v>
      </c>
      <c r="AG46" s="28">
        <f>IF(MIN(päivittäin!AK707:AK720)=0,"",MIN(päivittäin!AK707:AK720))</f>
        <v>53</v>
      </c>
      <c r="AH46" s="29">
        <f>IF(COUNT(päivittäin!AK707:AK720)=0,0,SUM(päivittäin!AK707:AK720)/COUNT(päivittäin!AK707:AK720))</f>
        <v>57.666666666666664</v>
      </c>
      <c r="AI46" s="29">
        <f>MAX(päivittäin!AK707:AK720)</f>
        <v>60</v>
      </c>
      <c r="AJ46" s="33">
        <f>IF(COUNT(päivittäin!AO707:AO720)=0,0,SUM(päivittäin!AO707:AO720)/COUNT(päivittäin!AO707:AO720))</f>
        <v>18.5</v>
      </c>
      <c r="AK46" s="28">
        <f>COUNTIF(päivittäin!C707:C720,0)-(7-COUNTA(päivittäin!AK707:AK720))</f>
        <v>3</v>
      </c>
      <c r="AL46" s="31">
        <f>päivittäin!AJ721</f>
        <v>7.285714285714286</v>
      </c>
      <c r="AP46" s="32">
        <f t="shared" si="11"/>
        <v>0</v>
      </c>
      <c r="AQ46" s="33">
        <f t="shared" si="12"/>
        <v>0</v>
      </c>
      <c r="AR46" s="33">
        <f t="shared" si="13"/>
        <v>27</v>
      </c>
      <c r="AS46" s="33">
        <f t="shared" si="14"/>
        <v>6.666666666666667</v>
      </c>
      <c r="AT46" s="129">
        <f t="shared" si="15"/>
        <v>0</v>
      </c>
    </row>
    <row r="47" spans="1:46" ht="10.5" customHeight="1">
      <c r="A47" s="53">
        <f t="shared" si="8"/>
        <v>37</v>
      </c>
      <c r="B47" s="361" t="s">
        <v>458</v>
      </c>
      <c r="C47" s="29">
        <f>päivittäin!L737</f>
        <v>8</v>
      </c>
      <c r="D47" s="34">
        <f>SUM(päivittäin!C723:C736)</f>
        <v>332</v>
      </c>
      <c r="E47" s="32">
        <f>SUM(päivittäin!D723:D736)</f>
        <v>239</v>
      </c>
      <c r="F47" s="33">
        <f>SUM(päivittäin!E723:E736)</f>
        <v>5</v>
      </c>
      <c r="G47" s="33">
        <f>SUM(päivittäin!F723:F736)</f>
        <v>14</v>
      </c>
      <c r="H47" s="33">
        <f>SUM(päivittäin!G723:G736)</f>
        <v>70</v>
      </c>
      <c r="I47" s="33">
        <f>SUM(päivittäin!H723:H736)</f>
        <v>3</v>
      </c>
      <c r="J47" s="33">
        <f>SUM(päivittäin!I723:I736)</f>
        <v>1</v>
      </c>
      <c r="K47" s="34">
        <f>SUM(päivittäin!J723:J736)</f>
        <v>0</v>
      </c>
      <c r="L47" s="38">
        <f>IF(AND(D47&lt;&gt;0,COUNT(päivittäin!Z723:Z736)=0),"0",COUNT(päivittäin!Z723:Z736))</f>
        <v>2</v>
      </c>
      <c r="M47" s="37">
        <f>IF(OR(L47="0",L47=0),0,SUM(päivittäin!Z723:Z736))</f>
        <v>12.8</v>
      </c>
      <c r="N47" s="37" t="str">
        <f>IF(AND(D47&lt;&gt;0,COUNT(päivittäin!AA723:AA736)=0),"0",COUNT(päivittäin!AA723:AA736))</f>
        <v>0</v>
      </c>
      <c r="O47" s="37">
        <f>IF(OR(N47="0",N47=0),0,SUM(päivittäin!AA723:AA736))</f>
        <v>0</v>
      </c>
      <c r="P47" s="28">
        <f>SUM(päivittäin!R723:R736)</f>
        <v>0</v>
      </c>
      <c r="Q47" s="29">
        <f>SUM(päivittäin!S723:S736)</f>
        <v>13</v>
      </c>
      <c r="R47" s="29">
        <f>SUM(päivittäin!T723:T736)</f>
        <v>45</v>
      </c>
      <c r="S47" s="29">
        <f>SUM(päivittäin!U723:U736)</f>
        <v>0</v>
      </c>
      <c r="T47" s="30">
        <f>SUM(päivittäin!V723:V736)</f>
        <v>0</v>
      </c>
      <c r="U47" s="28">
        <f t="shared" si="9"/>
        <v>64.5</v>
      </c>
      <c r="V47" s="125">
        <f t="shared" si="10"/>
        <v>11.656626506024097</v>
      </c>
      <c r="W47" s="32">
        <f>SUM(päivittäin!AB723:AB736)</f>
        <v>248</v>
      </c>
      <c r="X47" s="33">
        <f>SUM(päivittäin!AC723:AC736)</f>
        <v>84</v>
      </c>
      <c r="Y47" s="33">
        <f>SUM(päivittäin!AD723:AD736)</f>
        <v>0</v>
      </c>
      <c r="Z47" s="33">
        <f>SUM(päivittäin!AE723:AE736)</f>
        <v>0</v>
      </c>
      <c r="AA47" s="33">
        <f>SUM(päivittäin!AF723:AF736)</f>
        <v>0</v>
      </c>
      <c r="AB47" s="33">
        <f>SUM(päivittäin!AG723:AG736)</f>
        <v>0</v>
      </c>
      <c r="AC47" s="33">
        <f>SUM(päivittäin!AH723:AH736)</f>
        <v>0</v>
      </c>
      <c r="AD47" s="34">
        <f>SUM(päivittäin!AI723:AI736)</f>
        <v>0</v>
      </c>
      <c r="AE47" s="55">
        <f>SUM(päivittäin!AP723:AP736)</f>
        <v>11</v>
      </c>
      <c r="AF47" s="33">
        <f>päivittäin!AP738</f>
        <v>1</v>
      </c>
      <c r="AG47" s="28">
        <f>IF(MIN(päivittäin!AK723:AK736)=0,"",MIN(päivittäin!AK723:AK736))</f>
        <v>52</v>
      </c>
      <c r="AH47" s="29">
        <f>IF(COUNT(päivittäin!AK723:AK736)=0,0,SUM(päivittäin!AK723:AK736)/COUNT(päivittäin!AK723:AK736))</f>
        <v>54</v>
      </c>
      <c r="AI47" s="29">
        <f>MAX(päivittäin!AK723:AK736)</f>
        <v>55</v>
      </c>
      <c r="AJ47" s="33">
        <f>IF(COUNT(päivittäin!AO723:AO736)=0,0,SUM(päivittäin!AO723:AO736)/COUNT(päivittäin!AO723:AO736))</f>
        <v>22.5</v>
      </c>
      <c r="AK47" s="28">
        <f>COUNTIF(päivittäin!C723:C736,0)-(7-COUNTA(päivittäin!AK723:AK736))</f>
        <v>0</v>
      </c>
      <c r="AL47" s="31">
        <f>päivittäin!AJ737</f>
        <v>7.142857142857143</v>
      </c>
      <c r="AM47" s="186"/>
      <c r="AP47" s="32">
        <f t="shared" si="11"/>
        <v>0</v>
      </c>
      <c r="AQ47" s="33">
        <f t="shared" si="12"/>
        <v>19.5</v>
      </c>
      <c r="AR47" s="33">
        <f t="shared" si="13"/>
        <v>45</v>
      </c>
      <c r="AS47" s="33">
        <f t="shared" si="14"/>
        <v>0</v>
      </c>
      <c r="AT47" s="129">
        <f t="shared" si="15"/>
        <v>0</v>
      </c>
    </row>
    <row r="48" spans="1:46" ht="10.5" customHeight="1">
      <c r="A48" s="53">
        <f t="shared" si="8"/>
        <v>38</v>
      </c>
      <c r="B48" s="361" t="s">
        <v>459</v>
      </c>
      <c r="C48" s="29">
        <f>päivittäin!L753</f>
        <v>8</v>
      </c>
      <c r="D48" s="34">
        <f>SUM(päivittäin!C739:C752)</f>
        <v>431</v>
      </c>
      <c r="E48" s="32">
        <f>SUM(päivittäin!D739:D752)</f>
        <v>337</v>
      </c>
      <c r="F48" s="33">
        <f>SUM(päivittäin!E739:E752)</f>
        <v>35</v>
      </c>
      <c r="G48" s="33">
        <f>SUM(päivittäin!F739:F752)</f>
        <v>35</v>
      </c>
      <c r="H48" s="33">
        <f>SUM(päivittäin!G739:G752)</f>
        <v>9</v>
      </c>
      <c r="I48" s="33">
        <f>SUM(päivittäin!H739:H752)</f>
        <v>7</v>
      </c>
      <c r="J48" s="33">
        <f>SUM(päivittäin!I739:I752)</f>
        <v>8</v>
      </c>
      <c r="K48" s="34">
        <f>SUM(päivittäin!J739:J752)</f>
        <v>0</v>
      </c>
      <c r="L48" s="38" t="str">
        <f>IF(AND(D48&lt;&gt;0,COUNT(päivittäin!Z739:Z752)=0),"0",COUNT(päivittäin!Z739:Z752))</f>
        <v>0</v>
      </c>
      <c r="M48" s="37">
        <f>IF(OR(L48="0",L48=0),0,SUM(päivittäin!Z739:Z752))</f>
        <v>0</v>
      </c>
      <c r="N48" s="37">
        <f>IF(AND(D48&lt;&gt;0,COUNT(päivittäin!AA739:AA752)=0),"0",COUNT(päivittäin!AA739:AA752))</f>
        <v>3</v>
      </c>
      <c r="O48" s="37">
        <f>IF(OR(N48="0",N48=0),0,SUM(päivittäin!AA739:AA752))</f>
        <v>18.6</v>
      </c>
      <c r="P48" s="28">
        <f>SUM(päivittäin!R739:R752)</f>
        <v>0</v>
      </c>
      <c r="Q48" s="29">
        <f>SUM(päivittäin!S739:S752)</f>
        <v>14</v>
      </c>
      <c r="R48" s="29">
        <f>SUM(päivittäin!T739:T752)</f>
        <v>51</v>
      </c>
      <c r="S48" s="29">
        <f>SUM(päivittäin!U739:U752)</f>
        <v>0</v>
      </c>
      <c r="T48" s="30">
        <f>SUM(päivittäin!V739:V752)</f>
        <v>0</v>
      </c>
      <c r="U48" s="28">
        <f t="shared" si="9"/>
        <v>72</v>
      </c>
      <c r="V48" s="125">
        <f t="shared" si="10"/>
        <v>10.023201856148491</v>
      </c>
      <c r="W48" s="32">
        <f>SUM(päivittäin!AB739:AB752)</f>
        <v>281</v>
      </c>
      <c r="X48" s="33">
        <f>SUM(päivittäin!AC739:AC752)</f>
        <v>150</v>
      </c>
      <c r="Y48" s="33">
        <f>SUM(päivittäin!AD739:AD752)</f>
        <v>0</v>
      </c>
      <c r="Z48" s="33">
        <f>SUM(päivittäin!AE739:AE752)</f>
        <v>0</v>
      </c>
      <c r="AA48" s="33">
        <f>SUM(päivittäin!AF739:AF752)</f>
        <v>0</v>
      </c>
      <c r="AB48" s="33">
        <f>SUM(päivittäin!AG739:AG752)</f>
        <v>0</v>
      </c>
      <c r="AC48" s="33">
        <f>SUM(päivittäin!AH739:AH752)</f>
        <v>0</v>
      </c>
      <c r="AD48" s="34">
        <f>SUM(päivittäin!AI739:AI752)</f>
        <v>0</v>
      </c>
      <c r="AE48" s="55">
        <f>SUM(päivittäin!AP739:AP752)</f>
        <v>0</v>
      </c>
      <c r="AF48" s="33">
        <f>päivittäin!AP754</f>
        <v>0</v>
      </c>
      <c r="AG48" s="28">
        <f>IF(MIN(päivittäin!AK739:AK752)=0,"",MIN(päivittäin!AK739:AK752))</f>
        <v>51</v>
      </c>
      <c r="AH48" s="29">
        <f>IF(COUNT(päivittäin!AK739:AK752)=0,0,SUM(päivittäin!AK739:AK752)/COUNT(päivittäin!AK739:AK752))</f>
        <v>55.5</v>
      </c>
      <c r="AI48" s="29">
        <f>MAX(päivittäin!AK739:AK752)</f>
        <v>60</v>
      </c>
      <c r="AJ48" s="33">
        <f>IF(COUNT(päivittäin!AO739:AO752)=0,0,SUM(päivittäin!AO739:AO752)/COUNT(päivittäin!AO739:AO752))</f>
        <v>16</v>
      </c>
      <c r="AK48" s="28">
        <f>COUNTIF(päivittäin!C739:C752,0)-(7-COUNTA(päivittäin!AK739:AK752))</f>
        <v>1</v>
      </c>
      <c r="AL48" s="31">
        <f>päivittäin!AJ753</f>
        <v>7.714285714285714</v>
      </c>
      <c r="AP48" s="32">
        <f t="shared" si="11"/>
        <v>0</v>
      </c>
      <c r="AQ48" s="33">
        <f t="shared" si="12"/>
        <v>21</v>
      </c>
      <c r="AR48" s="33">
        <f t="shared" si="13"/>
        <v>51</v>
      </c>
      <c r="AS48" s="33">
        <f t="shared" si="14"/>
        <v>0</v>
      </c>
      <c r="AT48" s="129">
        <f t="shared" si="15"/>
        <v>0</v>
      </c>
    </row>
    <row r="49" spans="1:46" s="41" customFormat="1" ht="10.5" customHeight="1" thickBot="1">
      <c r="A49" s="53">
        <f t="shared" si="8"/>
        <v>39</v>
      </c>
      <c r="B49" s="362" t="s">
        <v>460</v>
      </c>
      <c r="C49" s="61">
        <f>päivittäin!L769</f>
        <v>6</v>
      </c>
      <c r="D49" s="62">
        <f>SUM(päivittäin!C755:C768)</f>
        <v>451</v>
      </c>
      <c r="E49" s="63">
        <f>SUM(päivittäin!D755:D768)</f>
        <v>389</v>
      </c>
      <c r="F49" s="64">
        <f>SUM(päivittäin!E755:E768)</f>
        <v>19</v>
      </c>
      <c r="G49" s="64">
        <f>SUM(päivittäin!F755:F768)</f>
        <v>8</v>
      </c>
      <c r="H49" s="64">
        <f>SUM(päivittäin!G755:G768)</f>
        <v>2</v>
      </c>
      <c r="I49" s="64">
        <f>SUM(päivittäin!H755:H768)</f>
        <v>4</v>
      </c>
      <c r="J49" s="64">
        <f>SUM(päivittäin!I755:I768)</f>
        <v>29</v>
      </c>
      <c r="K49" s="62">
        <f>SUM(päivittäin!J755:J768)</f>
        <v>0</v>
      </c>
      <c r="L49" s="65" t="str">
        <f>IF(AND(D49&lt;&gt;0,COUNT(päivittäin!Z755:Z768)=0),"0",COUNT(päivittäin!Z755:Z768))</f>
        <v>0</v>
      </c>
      <c r="M49" s="66">
        <f>IF(OR(L49="0",L49=0),0,SUM(päivittäin!Z755:Z768))</f>
        <v>0</v>
      </c>
      <c r="N49" s="66" t="str">
        <f>IF(AND(D49&lt;&gt;0,COUNT(päivittäin!AA755:AA768)=0),"0",COUNT(päivittäin!AA755:AA768))</f>
        <v>0</v>
      </c>
      <c r="O49" s="66">
        <f>IF(OR(N49="0",N49=0),0,SUM(päivittäin!AA755:AA768))</f>
        <v>0</v>
      </c>
      <c r="P49" s="67">
        <f>SUM(päivittäin!R755:R768)</f>
        <v>0</v>
      </c>
      <c r="Q49" s="61">
        <f>SUM(päivittäin!S755:S768)</f>
        <v>0</v>
      </c>
      <c r="R49" s="61">
        <f>SUM(päivittäin!T755:T768)</f>
        <v>87</v>
      </c>
      <c r="S49" s="61">
        <f>SUM(päivittäin!U755:U768)</f>
        <v>0</v>
      </c>
      <c r="T49" s="68">
        <f>SUM(päivittäin!V755:V768)</f>
        <v>0</v>
      </c>
      <c r="U49" s="67">
        <f t="shared" si="9"/>
        <v>87</v>
      </c>
      <c r="V49" s="126">
        <f t="shared" si="10"/>
        <v>11.574279379157428</v>
      </c>
      <c r="W49" s="63">
        <f>SUM(päivittäin!AB755:AB768)</f>
        <v>451</v>
      </c>
      <c r="X49" s="64">
        <f>SUM(päivittäin!AC755:AC768)</f>
        <v>0</v>
      </c>
      <c r="Y49" s="64">
        <f>SUM(päivittäin!AD755:AD768)</f>
        <v>0</v>
      </c>
      <c r="Z49" s="64">
        <f>SUM(päivittäin!AE755:AE768)</f>
        <v>0</v>
      </c>
      <c r="AA49" s="64">
        <f>SUM(päivittäin!AF755:AF768)</f>
        <v>0</v>
      </c>
      <c r="AB49" s="64">
        <f>SUM(päivittäin!AG755:AG768)</f>
        <v>0</v>
      </c>
      <c r="AC49" s="64">
        <f>SUM(päivittäin!AH755:AH768)</f>
        <v>0</v>
      </c>
      <c r="AD49" s="62">
        <f>SUM(päivittäin!AI755:AI768)</f>
        <v>0</v>
      </c>
      <c r="AE49" s="69">
        <f>SUM(päivittäin!AP755:AP768)</f>
        <v>17</v>
      </c>
      <c r="AF49" s="64">
        <f>päivittäin!AP770</f>
        <v>1</v>
      </c>
      <c r="AG49" s="67">
        <f>IF(MIN(päivittäin!AK755:AK768)=0,"",MIN(päivittäin!AK755:AK768))</f>
      </c>
      <c r="AH49" s="61">
        <f>IF(COUNT(päivittäin!AK755:AK768)=0,0,SUM(päivittäin!AK755:AK768)/COUNT(päivittäin!AK755:AK768))</f>
        <v>0</v>
      </c>
      <c r="AI49" s="61">
        <f>MAX(päivittäin!AK755:AK768)</f>
        <v>0</v>
      </c>
      <c r="AJ49" s="64">
        <f>IF(COUNT(päivittäin!AO755:AO768)=0,0,SUM(päivittäin!AO755:AO768)/COUNT(päivittäin!AO755:AO768))</f>
        <v>0</v>
      </c>
      <c r="AK49" s="67">
        <f>COUNTIF(päivittäin!C755:C768,0)-(7-COUNTA(päivittäin!AK755:AK768))</f>
        <v>1</v>
      </c>
      <c r="AL49" s="324">
        <f>päivittäin!AJ769</f>
        <v>7.285714285714286</v>
      </c>
      <c r="AM49" s="189"/>
      <c r="AN49" s="341"/>
      <c r="AO49" s="338"/>
      <c r="AP49" s="63">
        <f t="shared" si="11"/>
        <v>0</v>
      </c>
      <c r="AQ49" s="64">
        <f t="shared" si="12"/>
        <v>0</v>
      </c>
      <c r="AR49" s="64">
        <f t="shared" si="13"/>
        <v>87</v>
      </c>
      <c r="AS49" s="64">
        <f t="shared" si="14"/>
        <v>0</v>
      </c>
      <c r="AT49" s="127">
        <f t="shared" si="15"/>
        <v>0</v>
      </c>
    </row>
    <row r="50" spans="1:46" ht="10.5" customHeight="1">
      <c r="A50" s="42">
        <f t="shared" si="8"/>
        <v>40</v>
      </c>
      <c r="B50" s="361" t="s">
        <v>458</v>
      </c>
      <c r="C50" s="29">
        <f>päivittäin!L785</f>
        <v>7</v>
      </c>
      <c r="D50" s="34">
        <f>SUM(päivittäin!C771:C784)</f>
        <v>332</v>
      </c>
      <c r="E50" s="32">
        <f>SUM(päivittäin!D771:D784)</f>
        <v>257</v>
      </c>
      <c r="F50" s="33">
        <f>SUM(päivittäin!E771:E784)</f>
        <v>4</v>
      </c>
      <c r="G50" s="33">
        <f>SUM(päivittäin!F771:F784)</f>
        <v>13</v>
      </c>
      <c r="H50" s="33">
        <f>SUM(päivittäin!G771:G784)</f>
        <v>31</v>
      </c>
      <c r="I50" s="33">
        <f>SUM(päivittäin!H771:H784)</f>
        <v>0</v>
      </c>
      <c r="J50" s="33">
        <f>SUM(päivittäin!I771:I784)</f>
        <v>27</v>
      </c>
      <c r="K50" s="34">
        <f>SUM(päivittäin!J771:J784)</f>
        <v>0</v>
      </c>
      <c r="L50" s="38" t="str">
        <f>IF(AND(D50&lt;&gt;0,COUNT(päivittäin!Z771:Z784)=0),"0",COUNT(päivittäin!Z771:Z784))</f>
        <v>0</v>
      </c>
      <c r="M50" s="37">
        <f>IF(OR(L50="0",L50=0),0,SUM(päivittäin!Z771:Z784))</f>
        <v>0</v>
      </c>
      <c r="N50" s="37">
        <f>IF(AND(D50&lt;&gt;0,COUNT(päivittäin!AA771:AA784)=0),"0",COUNT(päivittäin!AA771:AA784))</f>
        <v>2</v>
      </c>
      <c r="O50" s="37">
        <f>IF(OR(N50="0",N50=0),0,SUM(päivittäin!AA771:AA784))</f>
        <v>8.7</v>
      </c>
      <c r="P50" s="28">
        <f>SUM(päivittäin!R771:R784)</f>
        <v>0</v>
      </c>
      <c r="Q50" s="29">
        <f>SUM(päivittäin!S771:S784)</f>
        <v>8</v>
      </c>
      <c r="R50" s="29">
        <f>SUM(päivittäin!T771:T784)</f>
        <v>48</v>
      </c>
      <c r="S50" s="29">
        <f>SUM(päivittäin!U771:U784)</f>
        <v>0</v>
      </c>
      <c r="T50" s="30">
        <f>SUM(päivittäin!V771:V784)</f>
        <v>0</v>
      </c>
      <c r="U50" s="28">
        <f t="shared" si="9"/>
        <v>60</v>
      </c>
      <c r="V50" s="125">
        <f t="shared" si="10"/>
        <v>10.843373493975903</v>
      </c>
      <c r="W50" s="32">
        <f>SUM(päivittäin!AB771:AB784)</f>
        <v>243</v>
      </c>
      <c r="X50" s="33">
        <f>SUM(päivittäin!AC771:AC784)</f>
        <v>62</v>
      </c>
      <c r="Y50" s="33">
        <f>SUM(päivittäin!AD771:AD784)</f>
        <v>0</v>
      </c>
      <c r="Z50" s="33">
        <f>SUM(päivittäin!AE771:AE784)</f>
        <v>0</v>
      </c>
      <c r="AA50" s="33">
        <f>SUM(päivittäin!AF771:AF784)</f>
        <v>0</v>
      </c>
      <c r="AB50" s="33">
        <f>SUM(päivittäin!AG771:AG784)</f>
        <v>0</v>
      </c>
      <c r="AC50" s="33">
        <f>SUM(päivittäin!AH771:AH784)</f>
        <v>27</v>
      </c>
      <c r="AD50" s="34">
        <f>SUM(päivittäin!AI771:AI784)</f>
        <v>0</v>
      </c>
      <c r="AE50" s="55">
        <f>SUM(päivittäin!AP771:AP784)</f>
        <v>11</v>
      </c>
      <c r="AF50" s="33">
        <f>päivittäin!AP786</f>
        <v>0</v>
      </c>
      <c r="AG50" s="28">
        <f>IF(MIN(päivittäin!AK771:AK784)=0,"",MIN(päivittäin!AK771:AK784))</f>
      </c>
      <c r="AH50" s="29">
        <f>IF(COUNT(päivittäin!AK771:AK784)=0,0,SUM(päivittäin!AK771:AK784)/COUNT(päivittäin!AK771:AK784))</f>
        <v>0</v>
      </c>
      <c r="AI50" s="29">
        <f>MAX(päivittäin!AK771:AK784)</f>
        <v>0</v>
      </c>
      <c r="AJ50" s="33">
        <f>IF(COUNT(päivittäin!AO771:AO784)=0,0,SUM(päivittäin!AO771:AO784)/COUNT(päivittäin!AO771:AO784))</f>
        <v>0</v>
      </c>
      <c r="AK50" s="28">
        <f>COUNTIF(päivittäin!C771:C784,0)-(7-COUNTA(päivittäin!AK771:AK784))</f>
        <v>0</v>
      </c>
      <c r="AL50" s="31">
        <f>päivittäin!AJ785</f>
        <v>6.571428571428571</v>
      </c>
      <c r="AP50" s="32">
        <f t="shared" si="11"/>
        <v>0</v>
      </c>
      <c r="AQ50" s="33">
        <f t="shared" si="12"/>
        <v>12</v>
      </c>
      <c r="AR50" s="33">
        <f t="shared" si="13"/>
        <v>48</v>
      </c>
      <c r="AS50" s="33">
        <f t="shared" si="14"/>
        <v>0</v>
      </c>
      <c r="AT50" s="129">
        <f t="shared" si="15"/>
        <v>0</v>
      </c>
    </row>
    <row r="51" spans="1:46" ht="10.5" customHeight="1">
      <c r="A51" s="53">
        <f t="shared" si="8"/>
        <v>41</v>
      </c>
      <c r="B51" s="361" t="s">
        <v>461</v>
      </c>
      <c r="C51" s="29">
        <f>päivittäin!L801</f>
        <v>7</v>
      </c>
      <c r="D51" s="34">
        <f>SUM(päivittäin!C787:C800)</f>
        <v>604</v>
      </c>
      <c r="E51" s="32">
        <f>SUM(päivittäin!D787:D800)</f>
        <v>509</v>
      </c>
      <c r="F51" s="33">
        <f>SUM(päivittäin!E787:E800)</f>
        <v>23</v>
      </c>
      <c r="G51" s="33">
        <f>SUM(päivittäin!F787:F800)</f>
        <v>23</v>
      </c>
      <c r="H51" s="33">
        <f>SUM(päivittäin!G787:G800)</f>
        <v>19</v>
      </c>
      <c r="I51" s="33">
        <f>SUM(päivittäin!H787:H800)</f>
        <v>2</v>
      </c>
      <c r="J51" s="33">
        <f>SUM(päivittäin!I787:I800)</f>
        <v>28</v>
      </c>
      <c r="K51" s="34">
        <f>SUM(päivittäin!J787:J800)</f>
        <v>0</v>
      </c>
      <c r="L51" s="38" t="str">
        <f>IF(AND(D51&lt;&gt;0,COUNT(päivittäin!Z787:Z800)=0),"0",COUNT(päivittäin!Z787:Z800))</f>
        <v>0</v>
      </c>
      <c r="M51" s="37">
        <f>IF(OR(L51="0",L51=0),0,SUM(päivittäin!Z787:Z800))</f>
        <v>0</v>
      </c>
      <c r="N51" s="37" t="str">
        <f>IF(AND(D51&lt;&gt;0,COUNT(päivittäin!AA787:AA800)=0),"0",COUNT(päivittäin!AA787:AA800))</f>
        <v>0</v>
      </c>
      <c r="O51" s="37">
        <f>IF(OR(N51="0",N51=0),0,SUM(päivittäin!AA787:AA800))</f>
        <v>0</v>
      </c>
      <c r="P51" s="28">
        <f>SUM(päivittäin!R787:R800)</f>
        <v>12</v>
      </c>
      <c r="Q51" s="29">
        <f>SUM(päivittäin!S787:S800)</f>
        <v>4</v>
      </c>
      <c r="R51" s="29">
        <f>SUM(päivittäin!T787:T800)</f>
        <v>65</v>
      </c>
      <c r="S51" s="29">
        <f>SUM(päivittäin!U787:U800)</f>
        <v>0</v>
      </c>
      <c r="T51" s="30">
        <f>SUM(päivittäin!V787:V800)</f>
        <v>0</v>
      </c>
      <c r="U51" s="28">
        <f t="shared" si="9"/>
        <v>83</v>
      </c>
      <c r="V51" s="125">
        <f t="shared" si="10"/>
        <v>8.245033112582782</v>
      </c>
      <c r="W51" s="32">
        <f>SUM(päivittäin!AB787:AB800)</f>
        <v>507</v>
      </c>
      <c r="X51" s="33">
        <f>SUM(päivittäin!AC787:AC800)</f>
        <v>0</v>
      </c>
      <c r="Y51" s="33">
        <f>SUM(päivittäin!AD787:AD800)</f>
        <v>0</v>
      </c>
      <c r="Z51" s="33">
        <f>SUM(päivittäin!AE787:AE800)</f>
        <v>0</v>
      </c>
      <c r="AA51" s="33">
        <f>SUM(päivittäin!AF787:AF800)</f>
        <v>0</v>
      </c>
      <c r="AB51" s="33">
        <f>SUM(päivittäin!AG787:AG800)</f>
        <v>0</v>
      </c>
      <c r="AC51" s="33">
        <f>SUM(päivittäin!AH787:AH800)</f>
        <v>12</v>
      </c>
      <c r="AD51" s="34">
        <f>SUM(päivittäin!AI787:AI800)</f>
        <v>85</v>
      </c>
      <c r="AE51" s="55">
        <f>SUM(päivittäin!AP787:AP800)</f>
        <v>2</v>
      </c>
      <c r="AF51" s="33">
        <f>päivittäin!AP802</f>
        <v>0</v>
      </c>
      <c r="AG51" s="28">
        <f>IF(MIN(päivittäin!AK787:AK800)=0,"",MIN(päivittäin!AK787:AK800))</f>
      </c>
      <c r="AH51" s="29">
        <f>IF(COUNT(päivittäin!AK787:AK800)=0,0,SUM(päivittäin!AK787:AK800)/COUNT(päivittäin!AK787:AK800))</f>
        <v>0</v>
      </c>
      <c r="AI51" s="29">
        <f>MAX(päivittäin!AK787:AK800)</f>
        <v>0</v>
      </c>
      <c r="AJ51" s="33">
        <f>IF(COUNT(päivittäin!AO787:AO800)=0,0,SUM(päivittäin!AO787:AO800)/COUNT(päivittäin!AO787:AO800))</f>
        <v>0</v>
      </c>
      <c r="AK51" s="28">
        <f>COUNTIF(päivittäin!C787:C800,0)-(7-COUNTA(päivittäin!AK787:AK800))</f>
        <v>1</v>
      </c>
      <c r="AL51" s="31">
        <f>päivittäin!AJ801</f>
        <v>8</v>
      </c>
      <c r="AM51" s="186"/>
      <c r="AP51" s="32">
        <f t="shared" si="11"/>
        <v>12</v>
      </c>
      <c r="AQ51" s="33">
        <f t="shared" si="12"/>
        <v>6</v>
      </c>
      <c r="AR51" s="33">
        <f t="shared" si="13"/>
        <v>65</v>
      </c>
      <c r="AS51" s="33">
        <f t="shared" si="14"/>
        <v>0</v>
      </c>
      <c r="AT51" s="129">
        <f t="shared" si="15"/>
        <v>0</v>
      </c>
    </row>
    <row r="52" spans="1:46" ht="10.5" customHeight="1">
      <c r="A52" s="53">
        <f t="shared" si="8"/>
        <v>42</v>
      </c>
      <c r="B52" s="361" t="s">
        <v>462</v>
      </c>
      <c r="C52" s="29">
        <f>päivittäin!L817</f>
        <v>9</v>
      </c>
      <c r="D52" s="34">
        <f>SUM(päivittäin!C803:C816)</f>
        <v>496</v>
      </c>
      <c r="E52" s="32">
        <f>SUM(päivittäin!D803:D816)</f>
        <v>385</v>
      </c>
      <c r="F52" s="33">
        <f>SUM(päivittäin!E803:E816)</f>
        <v>14</v>
      </c>
      <c r="G52" s="33">
        <f>SUM(päivittäin!F803:F816)</f>
        <v>48</v>
      </c>
      <c r="H52" s="33">
        <f>SUM(päivittäin!G803:G816)</f>
        <v>17</v>
      </c>
      <c r="I52" s="33">
        <f>SUM(päivittäin!H803:H816)</f>
        <v>0</v>
      </c>
      <c r="J52" s="33">
        <f>SUM(päivittäin!I803:I816)</f>
        <v>32</v>
      </c>
      <c r="K52" s="34">
        <f>SUM(päivittäin!J803:J816)</f>
        <v>0</v>
      </c>
      <c r="L52" s="38" t="str">
        <f>IF(AND(D52&lt;&gt;0,COUNT(päivittäin!Z803:Z816)=0),"0",COUNT(päivittäin!Z803:Z816))</f>
        <v>0</v>
      </c>
      <c r="M52" s="37">
        <f>IF(OR(L52="0",L52=0),0,SUM(päivittäin!Z803:Z816))</f>
        <v>0</v>
      </c>
      <c r="N52" s="37">
        <f>IF(AND(D52&lt;&gt;0,COUNT(päivittäin!AA803:AA816)=0),"0",COUNT(päivittäin!AA803:AA816))</f>
        <v>4</v>
      </c>
      <c r="O52" s="37">
        <f>IF(OR(N52="0",N52=0),0,SUM(päivittäin!AA803:AA816))</f>
        <v>15.6</v>
      </c>
      <c r="P52" s="28">
        <f>SUM(päivittäin!R803:R816)</f>
        <v>2</v>
      </c>
      <c r="Q52" s="29">
        <f>SUM(päivittäin!S803:S816)</f>
        <v>13</v>
      </c>
      <c r="R52" s="29">
        <f>SUM(päivittäin!T803:T816)</f>
        <v>56</v>
      </c>
      <c r="S52" s="29">
        <f>SUM(päivittäin!U803:U816)</f>
        <v>0</v>
      </c>
      <c r="T52" s="30">
        <f>SUM(päivittäin!V803:V816)</f>
        <v>0</v>
      </c>
      <c r="U52" s="28">
        <f t="shared" si="9"/>
        <v>77.5</v>
      </c>
      <c r="V52" s="125">
        <f t="shared" si="10"/>
        <v>9.375</v>
      </c>
      <c r="W52" s="32">
        <f>SUM(päivittäin!AB803:AB816)</f>
        <v>286</v>
      </c>
      <c r="X52" s="33">
        <f>SUM(päivittäin!AC803:AC816)</f>
        <v>113</v>
      </c>
      <c r="Y52" s="33">
        <f>SUM(päivittäin!AD803:AD816)</f>
        <v>0</v>
      </c>
      <c r="Z52" s="33">
        <f>SUM(päivittäin!AE803:AE816)</f>
        <v>0</v>
      </c>
      <c r="AA52" s="33">
        <f>SUM(päivittäin!AF803:AF816)</f>
        <v>0</v>
      </c>
      <c r="AB52" s="33">
        <f>SUM(päivittäin!AG803:AG816)</f>
        <v>15</v>
      </c>
      <c r="AC52" s="33">
        <f>SUM(päivittäin!AH803:AH816)</f>
        <v>32</v>
      </c>
      <c r="AD52" s="34">
        <f>SUM(päivittäin!AI803:AI816)</f>
        <v>50</v>
      </c>
      <c r="AE52" s="55">
        <f>SUM(päivittäin!AP803:AP816)</f>
        <v>8</v>
      </c>
      <c r="AF52" s="33">
        <f>päivittäin!AP818</f>
        <v>0</v>
      </c>
      <c r="AG52" s="28">
        <f>IF(MIN(päivittäin!AK803:AK816)=0,"",MIN(päivittäin!AK803:AK816))</f>
      </c>
      <c r="AH52" s="29">
        <f>IF(COUNT(päivittäin!AK803:AK816)=0,0,SUM(päivittäin!AK803:AK816)/COUNT(päivittäin!AK803:AK816))</f>
        <v>0</v>
      </c>
      <c r="AI52" s="29">
        <f>MAX(päivittäin!AK803:AK816)</f>
        <v>0</v>
      </c>
      <c r="AJ52" s="33">
        <f>IF(COUNT(päivittäin!AO803:AO816)=0,0,SUM(päivittäin!AO803:AO816)/COUNT(päivittäin!AO803:AO816))</f>
        <v>0</v>
      </c>
      <c r="AK52" s="28">
        <f>COUNTIF(päivittäin!C803:C816,0)-(7-COUNTA(päivittäin!AK803:AK816))</f>
        <v>1</v>
      </c>
      <c r="AL52" s="31">
        <f>päivittäin!AJ817</f>
        <v>7.428571428571429</v>
      </c>
      <c r="AP52" s="32">
        <f t="shared" si="11"/>
        <v>2</v>
      </c>
      <c r="AQ52" s="33">
        <f t="shared" si="12"/>
        <v>19.5</v>
      </c>
      <c r="AR52" s="33">
        <f t="shared" si="13"/>
        <v>56</v>
      </c>
      <c r="AS52" s="33">
        <f t="shared" si="14"/>
        <v>0</v>
      </c>
      <c r="AT52" s="129">
        <f t="shared" si="15"/>
        <v>0</v>
      </c>
    </row>
    <row r="53" spans="1:46" s="41" customFormat="1" ht="10.5" customHeight="1" thickBot="1">
      <c r="A53" s="60">
        <f t="shared" si="8"/>
        <v>43</v>
      </c>
      <c r="B53" s="362" t="s">
        <v>463</v>
      </c>
      <c r="C53" s="61">
        <f>päivittäin!L833</f>
        <v>7</v>
      </c>
      <c r="D53" s="62">
        <f>SUM(päivittäin!C819:C832)</f>
        <v>411</v>
      </c>
      <c r="E53" s="63">
        <f>SUM(päivittäin!D819:D832)</f>
        <v>284</v>
      </c>
      <c r="F53" s="64">
        <f>SUM(päivittäin!E819:E832)</f>
        <v>11</v>
      </c>
      <c r="G53" s="64">
        <f>SUM(päivittäin!F819:F832)</f>
        <v>49</v>
      </c>
      <c r="H53" s="64">
        <f>SUM(päivittäin!G819:G832)</f>
        <v>26</v>
      </c>
      <c r="I53" s="64">
        <f>SUM(päivittäin!H819:H832)</f>
        <v>2</v>
      </c>
      <c r="J53" s="64">
        <f>SUM(päivittäin!I819:I832)</f>
        <v>39</v>
      </c>
      <c r="K53" s="62">
        <f>SUM(päivittäin!J819:J832)</f>
        <v>0</v>
      </c>
      <c r="L53" s="65">
        <f>IF(AND(D53&lt;&gt;0,COUNT(päivittäin!Z819:Z832)=0),"0",COUNT(päivittäin!Z819:Z832))</f>
        <v>1</v>
      </c>
      <c r="M53" s="66">
        <f>IF(OR(L53="0",L53=0),0,SUM(päivittäin!Z819:Z832))</f>
        <v>11.8</v>
      </c>
      <c r="N53" s="66">
        <f>IF(AND(D53&lt;&gt;0,COUNT(päivittäin!AA819:AA832)=0),"0",COUNT(päivittäin!AA819:AA832))</f>
        <v>1</v>
      </c>
      <c r="O53" s="66">
        <f>IF(OR(N53="0",N53=0),0,SUM(päivittäin!AA819:AA832))</f>
        <v>7</v>
      </c>
      <c r="P53" s="67">
        <f>SUM(päivittäin!R819:R832)</f>
        <v>0</v>
      </c>
      <c r="Q53" s="61">
        <f>SUM(päivittäin!S819:S832)</f>
        <v>19</v>
      </c>
      <c r="R53" s="61">
        <f>SUM(päivittäin!T819:T832)</f>
        <v>46</v>
      </c>
      <c r="S53" s="61">
        <f>SUM(päivittäin!U819:U832)</f>
        <v>0</v>
      </c>
      <c r="T53" s="68">
        <f>SUM(päivittäin!V819:V832)</f>
        <v>0</v>
      </c>
      <c r="U53" s="67">
        <f t="shared" si="9"/>
        <v>74.5</v>
      </c>
      <c r="V53" s="126">
        <f t="shared" si="10"/>
        <v>10.875912408759124</v>
      </c>
      <c r="W53" s="63">
        <f>SUM(päivittäin!AB819:AB832)</f>
        <v>235</v>
      </c>
      <c r="X53" s="64">
        <f>SUM(päivittäin!AC819:AC832)</f>
        <v>144</v>
      </c>
      <c r="Y53" s="64">
        <f>SUM(päivittäin!AD819:AD832)</f>
        <v>0</v>
      </c>
      <c r="Z53" s="64">
        <f>SUM(päivittäin!AE819:AE832)</f>
        <v>0</v>
      </c>
      <c r="AA53" s="64">
        <f>SUM(päivittäin!AF819:AF832)</f>
        <v>0</v>
      </c>
      <c r="AB53" s="64">
        <f>SUM(päivittäin!AG819:AG832)</f>
        <v>0</v>
      </c>
      <c r="AC53" s="64">
        <f>SUM(päivittäin!AH819:AH832)</f>
        <v>32</v>
      </c>
      <c r="AD53" s="62">
        <f>SUM(päivittäin!AI819:AI832)</f>
        <v>0</v>
      </c>
      <c r="AE53" s="69">
        <f>SUM(päivittäin!AP819:AP832)</f>
        <v>0</v>
      </c>
      <c r="AF53" s="64">
        <f>päivittäin!AP834</f>
        <v>0</v>
      </c>
      <c r="AG53" s="67">
        <f>IF(MIN(päivittäin!AK819:AK832)=0,"",MIN(päivittäin!AK819:AK832))</f>
      </c>
      <c r="AH53" s="61">
        <f>IF(COUNT(päivittäin!AK819:AK832)=0,0,SUM(päivittäin!AK819:AK832)/COUNT(päivittäin!AK819:AK832))</f>
        <v>0</v>
      </c>
      <c r="AI53" s="61">
        <f>MAX(päivittäin!AK819:AK832)</f>
        <v>0</v>
      </c>
      <c r="AJ53" s="64">
        <f>IF(COUNT(päivittäin!AO819:AO832)=0,0,SUM(päivittäin!AO819:AO832)/COUNT(päivittäin!AO819:AO832))</f>
        <v>0</v>
      </c>
      <c r="AK53" s="67">
        <f>COUNTIF(päivittäin!C819:C832,0)-(7-COUNTA(päivittäin!AK819:AK832))</f>
        <v>0</v>
      </c>
      <c r="AL53" s="324">
        <f>päivittäin!AJ833</f>
        <v>6.285714285714286</v>
      </c>
      <c r="AM53" s="189"/>
      <c r="AN53" s="341"/>
      <c r="AO53" s="338"/>
      <c r="AP53" s="63">
        <f t="shared" si="11"/>
        <v>0</v>
      </c>
      <c r="AQ53" s="64">
        <f t="shared" si="12"/>
        <v>28.5</v>
      </c>
      <c r="AR53" s="64">
        <f t="shared" si="13"/>
        <v>46</v>
      </c>
      <c r="AS53" s="64">
        <f t="shared" si="14"/>
        <v>0</v>
      </c>
      <c r="AT53" s="127">
        <f t="shared" si="15"/>
        <v>0</v>
      </c>
    </row>
    <row r="54" spans="3:14" ht="10.5" customHeight="1">
      <c r="C54" s="43"/>
      <c r="D54" s="71"/>
      <c r="L54" s="38"/>
      <c r="M54" s="37"/>
      <c r="N54" s="37"/>
    </row>
    <row r="55" ht="10.5" customHeight="1">
      <c r="D55" s="71"/>
    </row>
    <row r="56" ht="10.5" customHeight="1">
      <c r="D56" s="71"/>
    </row>
    <row r="57" ht="10.5" customHeight="1"/>
    <row r="58" ht="10.5" customHeight="1">
      <c r="D58" s="71"/>
    </row>
    <row r="59" ht="10.5" customHeight="1">
      <c r="A59" s="72"/>
    </row>
    <row r="60" ht="10.5" customHeight="1">
      <c r="D60" s="71"/>
    </row>
    <row r="61" ht="10.5" customHeight="1">
      <c r="D61" s="71"/>
    </row>
    <row r="62" ht="10.5" customHeight="1">
      <c r="D62" s="71"/>
    </row>
    <row r="63" ht="10.5" customHeight="1">
      <c r="D63" s="71"/>
    </row>
    <row r="64" ht="10.5" customHeight="1"/>
    <row r="65" ht="10.5" customHeight="1">
      <c r="D65" s="71"/>
    </row>
    <row r="66" ht="10.5" customHeight="1">
      <c r="A66" s="72"/>
    </row>
    <row r="67" spans="4:7" ht="10.5" customHeight="1">
      <c r="D67" s="71"/>
      <c r="G67" s="37"/>
    </row>
    <row r="68" spans="4:10" ht="10.5" customHeight="1">
      <c r="D68" s="71"/>
      <c r="E68" s="38"/>
      <c r="F68" s="180"/>
      <c r="J68" s="37"/>
    </row>
    <row r="69" spans="3:6" ht="10.5" customHeight="1">
      <c r="C69" s="73"/>
      <c r="D69" s="71"/>
      <c r="E69" s="38"/>
      <c r="F69" s="180"/>
    </row>
    <row r="70" spans="3:6" ht="10.5" customHeight="1">
      <c r="C70" s="73"/>
      <c r="D70" s="71"/>
      <c r="E70" s="38"/>
      <c r="F70" s="180"/>
    </row>
    <row r="71" spans="3:7" ht="10.5" customHeight="1">
      <c r="C71" s="73"/>
      <c r="E71" s="38"/>
      <c r="F71" s="180"/>
      <c r="G71" s="37"/>
    </row>
    <row r="72" spans="3:7" ht="10.5" customHeight="1">
      <c r="C72" s="73"/>
      <c r="D72" s="74"/>
      <c r="E72" s="38"/>
      <c r="F72" s="180"/>
      <c r="G72" s="37"/>
    </row>
    <row r="73" ht="10.5" customHeight="1">
      <c r="A73" s="72"/>
    </row>
    <row r="74" spans="3:7" ht="10.5" customHeight="1">
      <c r="C74" s="73"/>
      <c r="D74" s="71"/>
      <c r="G74" s="37"/>
    </row>
    <row r="75" spans="3:7" ht="10.5" customHeight="1">
      <c r="C75" s="75"/>
      <c r="D75" s="71"/>
      <c r="E75" s="38"/>
      <c r="F75" s="180"/>
      <c r="G75" s="37"/>
    </row>
    <row r="76" spans="4:6" ht="10.5" customHeight="1">
      <c r="D76" s="71"/>
      <c r="E76" s="38"/>
      <c r="F76" s="180"/>
    </row>
    <row r="77" ht="10.5" customHeight="1">
      <c r="D77" s="71"/>
    </row>
    <row r="78" spans="3:7" ht="10.5" customHeight="1">
      <c r="C78" s="73"/>
      <c r="E78" s="38"/>
      <c r="F78" s="180"/>
      <c r="G78" s="37"/>
    </row>
    <row r="79" spans="3:6" ht="10.5" customHeight="1">
      <c r="C79" s="73"/>
      <c r="D79" s="74"/>
      <c r="E79" s="38"/>
      <c r="F79" s="180"/>
    </row>
    <row r="80" spans="1:6" ht="10.5" customHeight="1">
      <c r="A80" s="72"/>
      <c r="C80" s="73"/>
      <c r="E80" s="38"/>
      <c r="F80" s="180"/>
    </row>
    <row r="81" spans="3:7" ht="10.5" customHeight="1">
      <c r="C81" s="73"/>
      <c r="D81" s="71"/>
      <c r="E81" s="38"/>
      <c r="F81" s="180"/>
      <c r="G81" s="37"/>
    </row>
    <row r="82" spans="3:6" ht="10.5" customHeight="1">
      <c r="C82" s="73"/>
      <c r="D82" s="71"/>
      <c r="E82" s="38"/>
      <c r="F82" s="180"/>
    </row>
    <row r="83" spans="3:6" ht="10.5" customHeight="1">
      <c r="C83" s="75"/>
      <c r="D83" s="71"/>
      <c r="E83" s="38"/>
      <c r="F83" s="180"/>
    </row>
    <row r="84" spans="3:6" ht="10.5" customHeight="1">
      <c r="C84" s="73"/>
      <c r="D84" s="71"/>
      <c r="E84" s="38"/>
      <c r="F84" s="180"/>
    </row>
    <row r="85" spans="3:7" ht="10.5" customHeight="1">
      <c r="C85" s="73"/>
      <c r="E85" s="38"/>
      <c r="F85" s="180"/>
      <c r="G85" s="37"/>
    </row>
    <row r="86" spans="3:7" ht="10.5" customHeight="1">
      <c r="C86" s="73"/>
      <c r="D86" s="74"/>
      <c r="E86" s="38"/>
      <c r="F86" s="180"/>
      <c r="G86" s="37"/>
    </row>
    <row r="87" ht="10.5" customHeight="1"/>
    <row r="88" spans="3:6" ht="10.5" customHeight="1">
      <c r="C88" s="73"/>
      <c r="D88" s="71"/>
      <c r="E88" s="38"/>
      <c r="F88" s="180"/>
    </row>
    <row r="89" spans="3:9" ht="10.5" customHeight="1">
      <c r="C89" s="73"/>
      <c r="D89" s="71"/>
      <c r="E89" s="38"/>
      <c r="F89" s="180"/>
      <c r="I89" s="37"/>
    </row>
    <row r="90" ht="10.5" customHeight="1">
      <c r="D90" s="71"/>
    </row>
    <row r="91" spans="3:6" ht="10.5" customHeight="1">
      <c r="C91" s="73"/>
      <c r="D91" s="71"/>
      <c r="E91" s="38"/>
      <c r="F91" s="180"/>
    </row>
    <row r="92" spans="3:6" ht="10.5" customHeight="1">
      <c r="C92" s="73"/>
      <c r="E92" s="38"/>
      <c r="F92" s="180"/>
    </row>
    <row r="93" spans="3:6" ht="10.5" customHeight="1">
      <c r="C93" s="73"/>
      <c r="D93" s="74"/>
      <c r="E93" s="38"/>
      <c r="F93" s="180"/>
    </row>
    <row r="94" ht="10.5" customHeight="1"/>
    <row r="95" ht="10.5" customHeight="1">
      <c r="B95" s="364"/>
    </row>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c r="A123" s="72"/>
    </row>
    <row r="124" ht="10.5" customHeight="1"/>
    <row r="125" ht="10.5" customHeight="1"/>
    <row r="126" ht="10.5" customHeight="1"/>
    <row r="127" ht="10.5" customHeight="1"/>
    <row r="128" ht="10.5" customHeight="1"/>
    <row r="129" ht="10.5" customHeight="1"/>
    <row r="130" ht="10.5" customHeight="1">
      <c r="A130" s="72"/>
    </row>
    <row r="131" ht="10.5" customHeight="1"/>
    <row r="132" ht="10.5" customHeight="1"/>
    <row r="133" ht="10.5" customHeight="1"/>
    <row r="134" ht="10.5" customHeight="1"/>
    <row r="135" ht="10.5" customHeight="1"/>
    <row r="136" ht="10.5" customHeight="1"/>
  </sheetData>
  <mergeCells count="4">
    <mergeCell ref="L1:M1"/>
    <mergeCell ref="N1:O1"/>
    <mergeCell ref="AE1:AF1"/>
    <mergeCell ref="AG1:AI1"/>
  </mergeCells>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A1:AN44"/>
  <sheetViews>
    <sheetView showZeros="0" zoomScale="85" zoomScaleNormal="85" workbookViewId="0" topLeftCell="A1">
      <selection activeCell="B35" sqref="B35"/>
    </sheetView>
  </sheetViews>
  <sheetFormatPr defaultColWidth="9.33203125" defaultRowHeight="10.5" customHeight="1"/>
  <cols>
    <col min="1" max="1" width="4.83203125" style="35" customWidth="1"/>
    <col min="2" max="2" width="7" style="23" customWidth="1"/>
    <col min="3" max="3" width="4.83203125" style="157" customWidth="1"/>
    <col min="4" max="4" width="7.5" style="24" customWidth="1"/>
    <col min="5" max="5" width="5.66015625" style="32" customWidth="1"/>
    <col min="6" max="6" width="5.66015625" style="140" customWidth="1"/>
    <col min="7" max="10" width="5.66015625" style="33" customWidth="1"/>
    <col min="11" max="11" width="5.66015625" style="34" customWidth="1"/>
    <col min="12" max="12" width="5" style="32" customWidth="1"/>
    <col min="13" max="13" width="5" style="248" customWidth="1"/>
    <col min="14" max="14" width="4.66015625" style="28" customWidth="1"/>
    <col min="15" max="15" width="5" style="29" customWidth="1"/>
    <col min="16" max="16" width="6.16015625" style="29" customWidth="1"/>
    <col min="17" max="17" width="4.66015625" style="29" customWidth="1"/>
    <col min="18" max="18" width="5.83203125" style="34" bestFit="1" customWidth="1"/>
    <col min="19" max="19" width="5.33203125" style="140" customWidth="1"/>
    <col min="20" max="20" width="5.33203125" style="125" customWidth="1"/>
    <col min="21" max="21" width="5.83203125" style="432" customWidth="1"/>
    <col min="22" max="27" width="5.83203125" style="422" customWidth="1"/>
    <col min="28" max="28" width="5.83203125" style="125" customWidth="1"/>
    <col min="29" max="29" width="4.66015625" style="28" customWidth="1"/>
    <col min="30" max="30" width="4.33203125" style="30" customWidth="1"/>
    <col min="31" max="31" width="3.66015625" style="70" customWidth="1"/>
    <col min="32" max="32" width="4" style="33" customWidth="1"/>
    <col min="33" max="33" width="3.66015625" style="30" customWidth="1"/>
    <col min="34" max="34" width="5" style="29" customWidth="1"/>
    <col min="35" max="35" width="5.83203125" style="155" customWidth="1"/>
    <col min="36" max="36" width="5" style="143" customWidth="1"/>
    <col min="37" max="37" width="5.33203125" style="142" customWidth="1"/>
    <col min="38" max="38" width="6.5" style="190" customWidth="1"/>
    <col min="39" max="39" width="6.83203125" style="11" customWidth="1"/>
    <col min="40" max="40" width="6.16015625" style="202" customWidth="1"/>
    <col min="41" max="16384" width="9.33203125" style="11" customWidth="1"/>
  </cols>
  <sheetData>
    <row r="1" spans="1:35" ht="10.5" customHeight="1" thickBot="1">
      <c r="A1" s="1" t="s">
        <v>75</v>
      </c>
      <c r="B1" s="2" t="s">
        <v>45</v>
      </c>
      <c r="C1" s="160" t="s">
        <v>76</v>
      </c>
      <c r="D1" s="3" t="s">
        <v>45</v>
      </c>
      <c r="E1" s="4" t="s">
        <v>46</v>
      </c>
      <c r="F1" s="132" t="s">
        <v>82</v>
      </c>
      <c r="G1" s="5" t="s">
        <v>83</v>
      </c>
      <c r="H1" s="5" t="s">
        <v>47</v>
      </c>
      <c r="I1" s="5" t="s">
        <v>36</v>
      </c>
      <c r="J1" s="5" t="s">
        <v>48</v>
      </c>
      <c r="K1" s="6" t="s">
        <v>49</v>
      </c>
      <c r="L1" s="493" t="s">
        <v>79</v>
      </c>
      <c r="M1" s="495"/>
      <c r="N1" s="7" t="s">
        <v>71</v>
      </c>
      <c r="O1" s="8" t="s">
        <v>54</v>
      </c>
      <c r="P1" s="8" t="s">
        <v>55</v>
      </c>
      <c r="Q1" s="8" t="s">
        <v>56</v>
      </c>
      <c r="R1" s="6" t="s">
        <v>57</v>
      </c>
      <c r="S1" s="132" t="s">
        <v>70</v>
      </c>
      <c r="T1" s="421" t="s">
        <v>42</v>
      </c>
      <c r="U1" s="431" t="s">
        <v>29</v>
      </c>
      <c r="V1" s="420" t="s">
        <v>64</v>
      </c>
      <c r="W1" s="420" t="s">
        <v>41</v>
      </c>
      <c r="X1" s="420" t="s">
        <v>26</v>
      </c>
      <c r="Y1" s="420" t="s">
        <v>27</v>
      </c>
      <c r="Z1" s="420" t="s">
        <v>21</v>
      </c>
      <c r="AA1" s="420" t="s">
        <v>28</v>
      </c>
      <c r="AB1" s="421" t="s">
        <v>49</v>
      </c>
      <c r="AC1" s="7" t="s">
        <v>78</v>
      </c>
      <c r="AD1" s="9"/>
      <c r="AE1" s="496" t="s">
        <v>68</v>
      </c>
      <c r="AF1" s="498"/>
      <c r="AG1" s="497"/>
      <c r="AH1" s="8" t="s">
        <v>80</v>
      </c>
      <c r="AI1" s="149" t="s">
        <v>66</v>
      </c>
    </row>
    <row r="2" spans="1:39" ht="10.5" customHeight="1">
      <c r="A2" s="12">
        <v>1</v>
      </c>
      <c r="B2" s="13" t="s">
        <v>545</v>
      </c>
      <c r="C2" s="14">
        <f>SUM(viikoittain!C2:C5)</f>
        <v>30</v>
      </c>
      <c r="D2" s="15">
        <f>SUM(E2:K2)</f>
        <v>2804</v>
      </c>
      <c r="E2" s="16">
        <f>SUM(viikoittain!E2:E5)</f>
        <v>2341</v>
      </c>
      <c r="F2" s="14">
        <f>SUM(viikoittain!F2:F5)</f>
        <v>104</v>
      </c>
      <c r="G2" s="14">
        <f>SUM(viikoittain!G2:G5)</f>
        <v>78</v>
      </c>
      <c r="H2" s="14">
        <f>SUM(viikoittain!H2:H5)</f>
        <v>12</v>
      </c>
      <c r="I2" s="14">
        <f>SUM(viikoittain!I2:I5)</f>
        <v>3</v>
      </c>
      <c r="J2" s="14">
        <f>SUM(viikoittain!J2:J5)</f>
        <v>266</v>
      </c>
      <c r="K2" s="15">
        <f>SUM(viikoittain!K2:K5)</f>
        <v>0</v>
      </c>
      <c r="L2" s="16">
        <f>SUM(viikoittain!L2:L5)</f>
        <v>0</v>
      </c>
      <c r="M2" s="158">
        <f>SUM(viikoittain!N2:N5)</f>
        <v>8</v>
      </c>
      <c r="N2" s="14">
        <f>SUM(viikoittain!P2:P5)</f>
        <v>80</v>
      </c>
      <c r="O2" s="14">
        <f>SUM(viikoittain!Q2:Q5)</f>
        <v>71</v>
      </c>
      <c r="P2" s="14">
        <f>SUM(viikoittain!R2:R5)</f>
        <v>169</v>
      </c>
      <c r="Q2" s="14">
        <f>SUM(viikoittain!S2:S5)</f>
        <v>0</v>
      </c>
      <c r="R2" s="15">
        <f>SUM(viikoittain!T2:T5)</f>
        <v>0</v>
      </c>
      <c r="S2" s="133">
        <f>N2+O2*(3/2)+P2+Q2*(1/3)+R2*(3/5)</f>
        <v>355.5</v>
      </c>
      <c r="T2" s="423">
        <f>IF(D2=0,0,S2/D2*60)</f>
        <v>7.606990014265335</v>
      </c>
      <c r="U2" s="16">
        <f>SUM(viikoittain!W2:W5)</f>
        <v>920</v>
      </c>
      <c r="V2" s="14">
        <f>SUM(viikoittain!X2:X5)</f>
        <v>595</v>
      </c>
      <c r="W2" s="14">
        <f>SUM(viikoittain!Y2:Y5)</f>
        <v>0</v>
      </c>
      <c r="X2" s="14">
        <f>SUM(viikoittain!Z2:Z5)</f>
        <v>0</v>
      </c>
      <c r="Y2" s="14">
        <f>SUM(viikoittain!AA2:AA5)</f>
        <v>0</v>
      </c>
      <c r="Z2" s="14">
        <f>SUM(viikoittain!AB2:AB5)</f>
        <v>938</v>
      </c>
      <c r="AA2" s="14">
        <f>SUM(viikoittain!AC2:AC5)</f>
        <v>241</v>
      </c>
      <c r="AB2" s="15">
        <f>SUM(viikoittain!AD2:AD5)</f>
        <v>110</v>
      </c>
      <c r="AC2" s="16">
        <f>SUM(viikoittain!AE2:AE5)</f>
        <v>9</v>
      </c>
      <c r="AD2" s="15">
        <f>SUM(viikoittain!AF2:AF5)</f>
        <v>0</v>
      </c>
      <c r="AE2" s="133">
        <f>IF(MIN(viikoittain!AG2:AG5)=0,"",MIN(viikoittain!AG2:AG5))</f>
        <v>43</v>
      </c>
      <c r="AF2" s="14">
        <f>IF(COUNT(päivittäin!AK3:AK64)=0,0,AVERAGE(päivittäin!AK3:AK64))</f>
        <v>49.598765432098766</v>
      </c>
      <c r="AG2" s="15">
        <f>MAX(viikoittain!AI2:AI5)</f>
        <v>57</v>
      </c>
      <c r="AH2" s="14">
        <f>SUM(viikoittain!AK2:AK5)</f>
        <v>4</v>
      </c>
      <c r="AI2" s="150">
        <f>IF(COUNTA(päivittäin!AK5:AK68)&lt;5,0,(SUM(päivittäin!AJ3:AJ66)-SUM(viikoittain!AL2:AL5))/(COUNTA(päivittäin!AK5:AK68)-4))</f>
        <v>7.535714285714286</v>
      </c>
      <c r="AK2" s="142" t="s">
        <v>85</v>
      </c>
      <c r="AM2" s="11">
        <v>530</v>
      </c>
    </row>
    <row r="3" spans="1:39" ht="10.5" customHeight="1">
      <c r="A3" s="118"/>
      <c r="B3" s="119"/>
      <c r="C3" s="161"/>
      <c r="D3" s="159">
        <f>IF(AND(B2="",D2&lt;&gt;0),D2/60,"")</f>
      </c>
      <c r="E3" s="121">
        <f aca="true" t="shared" si="0" ref="E3:K3">IF($D2=0,0,E2/$D2)</f>
        <v>0.8348787446504993</v>
      </c>
      <c r="F3" s="122">
        <f t="shared" si="0"/>
        <v>0.037089871611982884</v>
      </c>
      <c r="G3" s="122">
        <f t="shared" si="0"/>
        <v>0.02781740370898716</v>
      </c>
      <c r="H3" s="122">
        <f t="shared" si="0"/>
        <v>0.0042796005706134095</v>
      </c>
      <c r="I3" s="122">
        <f t="shared" si="0"/>
        <v>0.0010699001426533524</v>
      </c>
      <c r="J3" s="122">
        <f t="shared" si="0"/>
        <v>0.09486447931526391</v>
      </c>
      <c r="K3" s="123">
        <f t="shared" si="0"/>
        <v>0</v>
      </c>
      <c r="L3" s="243">
        <f>SUM(viikoittain!M2:M5)</f>
        <v>0</v>
      </c>
      <c r="M3" s="244">
        <f>SUM(viikoittain!O2:O5)</f>
        <v>61</v>
      </c>
      <c r="N3" s="161"/>
      <c r="O3" s="161"/>
      <c r="P3" s="161"/>
      <c r="Q3" s="161"/>
      <c r="R3" s="120"/>
      <c r="S3" s="134"/>
      <c r="T3" s="424"/>
      <c r="U3" s="121">
        <f aca="true" t="shared" si="1" ref="U3:AB3">IF($D2=0,0,U2/$D2)</f>
        <v>0.3281027104136947</v>
      </c>
      <c r="V3" s="122">
        <f t="shared" si="1"/>
        <v>0.2121968616262482</v>
      </c>
      <c r="W3" s="122">
        <f t="shared" si="1"/>
        <v>0</v>
      </c>
      <c r="X3" s="122">
        <f t="shared" si="1"/>
        <v>0</v>
      </c>
      <c r="Y3" s="122">
        <f t="shared" si="1"/>
        <v>0</v>
      </c>
      <c r="Z3" s="122">
        <f t="shared" si="1"/>
        <v>0.33452211126961484</v>
      </c>
      <c r="AA3" s="122">
        <f t="shared" si="1"/>
        <v>0.08594864479315265</v>
      </c>
      <c r="AB3" s="123">
        <f t="shared" si="1"/>
        <v>0.039229671897289584</v>
      </c>
      <c r="AC3" s="119"/>
      <c r="AD3" s="120"/>
      <c r="AE3" s="165"/>
      <c r="AF3" s="130"/>
      <c r="AG3" s="120"/>
      <c r="AH3" s="161"/>
      <c r="AI3" s="151"/>
      <c r="AK3" s="145" t="s">
        <v>87</v>
      </c>
      <c r="AL3" s="198"/>
      <c r="AM3" s="193">
        <f>COUNTA(päivittäin!$AK$3:$AK$834)-52</f>
        <v>364</v>
      </c>
    </row>
    <row r="4" spans="1:39" ht="10.5" customHeight="1">
      <c r="A4" s="113">
        <v>2</v>
      </c>
      <c r="B4" s="114" t="s">
        <v>297</v>
      </c>
      <c r="C4" s="115">
        <f>SUM(viikoittain!C6:C9)</f>
        <v>37</v>
      </c>
      <c r="D4" s="116">
        <f>SUM(E4:K4)</f>
        <v>3340</v>
      </c>
      <c r="E4" s="117">
        <f>SUM(viikoittain!E6:E9)</f>
        <v>2865</v>
      </c>
      <c r="F4" s="115">
        <f>SUM(viikoittain!F6:F9)</f>
        <v>104</v>
      </c>
      <c r="G4" s="115">
        <f>SUM(viikoittain!G6:G9)</f>
        <v>122</v>
      </c>
      <c r="H4" s="115">
        <f>SUM(viikoittain!H6:H9)</f>
        <v>31</v>
      </c>
      <c r="I4" s="115">
        <f>SUM(viikoittain!I6:I9)</f>
        <v>0</v>
      </c>
      <c r="J4" s="115">
        <f>SUM(viikoittain!J6:J9)</f>
        <v>218</v>
      </c>
      <c r="K4" s="116">
        <f>SUM(viikoittain!K6:K9)</f>
        <v>0</v>
      </c>
      <c r="L4" s="117">
        <f>SUM(viikoittain!L6:L9)</f>
        <v>0</v>
      </c>
      <c r="M4" s="141">
        <f>SUM(viikoittain!N6:N9)</f>
        <v>3</v>
      </c>
      <c r="N4" s="115">
        <f>SUM(viikoittain!P6:P9)</f>
        <v>21</v>
      </c>
      <c r="O4" s="115">
        <f>SUM(viikoittain!Q6:Q9)</f>
        <v>18</v>
      </c>
      <c r="P4" s="115">
        <f>SUM(viikoittain!R6:R9)</f>
        <v>294</v>
      </c>
      <c r="Q4" s="115">
        <f>SUM(viikoittain!S6:S9)</f>
        <v>0</v>
      </c>
      <c r="R4" s="116">
        <f>SUM(viikoittain!T6:T9)</f>
        <v>231</v>
      </c>
      <c r="S4" s="135">
        <f>N4+O4*(3/2)+P4+Q4*(1/3)+R4*(3/5)</f>
        <v>480.6</v>
      </c>
      <c r="T4" s="425">
        <f>IF(D4=0,0,S4/D4*60)</f>
        <v>8.633532934131736</v>
      </c>
      <c r="U4" s="117">
        <f>SUM(viikoittain!W6:W9)</f>
        <v>1484</v>
      </c>
      <c r="V4" s="115">
        <f>SUM(viikoittain!X6:X9)</f>
        <v>172</v>
      </c>
      <c r="W4" s="115">
        <f>SUM(viikoittain!Y6:Y9)</f>
        <v>1124</v>
      </c>
      <c r="X4" s="115">
        <f>SUM(viikoittain!Z6:Z9)</f>
        <v>0</v>
      </c>
      <c r="Y4" s="115">
        <f>SUM(viikoittain!AA6:AA9)</f>
        <v>0</v>
      </c>
      <c r="Z4" s="115">
        <f>SUM(viikoittain!AB6:AB9)</f>
        <v>252</v>
      </c>
      <c r="AA4" s="115">
        <f>SUM(viikoittain!AC6:AC9)</f>
        <v>198</v>
      </c>
      <c r="AB4" s="116">
        <f>SUM(viikoittain!AD6:AD9)</f>
        <v>110</v>
      </c>
      <c r="AC4" s="117">
        <f>SUM(viikoittain!AE6:AE9)</f>
        <v>42</v>
      </c>
      <c r="AD4" s="116">
        <f>SUM(viikoittain!AF6:AF9)</f>
        <v>1</v>
      </c>
      <c r="AE4" s="135">
        <f>IF(MIN(viikoittain!AG6:AG9)=0,"",MIN(viikoittain!AG6:AG9))</f>
        <v>47</v>
      </c>
      <c r="AF4" s="115">
        <f>IF(COUNT(päivittäin!AK67:AK128)=0,0,AVERAGE(päivittäin!AK67:AK128))</f>
        <v>52.66086956521738</v>
      </c>
      <c r="AG4" s="116">
        <f>MAX(viikoittain!AI6:AI9)</f>
        <v>62</v>
      </c>
      <c r="AH4" s="115">
        <f>SUM(viikoittain!AK6:AK9)</f>
        <v>3</v>
      </c>
      <c r="AI4" s="152">
        <f>IF(COUNTA(päivittäin!AK69:AK132)&lt;5,0,(SUM(päivittäin!AJ67:AJ130)-SUM(viikoittain!AL6:AL9))/(COUNTA(päivittäin!AK69:AK132)-4))</f>
        <v>7.535714285714286</v>
      </c>
      <c r="AK4" s="142" t="s">
        <v>88</v>
      </c>
      <c r="AM4" s="11">
        <f>52*7-AM3</f>
        <v>0</v>
      </c>
    </row>
    <row r="5" spans="1:39" ht="10.5" customHeight="1">
      <c r="A5" s="118"/>
      <c r="B5" s="119"/>
      <c r="C5" s="161"/>
      <c r="D5" s="159">
        <f>IF(AND(B4="",D4&lt;&gt;0),D4/60,"")</f>
      </c>
      <c r="E5" s="121">
        <f aca="true" t="shared" si="2" ref="E5:K5">IF($D4=0,0,E4/$D4)</f>
        <v>0.8577844311377245</v>
      </c>
      <c r="F5" s="208">
        <f t="shared" si="2"/>
        <v>0.031137724550898204</v>
      </c>
      <c r="G5" s="208">
        <f t="shared" si="2"/>
        <v>0.03652694610778443</v>
      </c>
      <c r="H5" s="208">
        <f t="shared" si="2"/>
        <v>0.009281437125748504</v>
      </c>
      <c r="I5" s="122">
        <f t="shared" si="2"/>
        <v>0</v>
      </c>
      <c r="J5" s="122">
        <f t="shared" si="2"/>
        <v>0.06526946107784432</v>
      </c>
      <c r="K5" s="123">
        <f t="shared" si="2"/>
        <v>0</v>
      </c>
      <c r="L5" s="243">
        <f>SUM(viikoittain!M6:M9)</f>
        <v>0</v>
      </c>
      <c r="M5" s="244">
        <f>SUM(viikoittain!O6:O9)</f>
        <v>19.7</v>
      </c>
      <c r="N5" s="161"/>
      <c r="O5" s="161"/>
      <c r="P5" s="161"/>
      <c r="Q5" s="161"/>
      <c r="R5" s="120"/>
      <c r="S5" s="134"/>
      <c r="T5" s="426"/>
      <c r="U5" s="121">
        <f aca="true" t="shared" si="3" ref="U5:AB5">IF($D4=0,0,U4/$D4)</f>
        <v>0.444311377245509</v>
      </c>
      <c r="V5" s="122">
        <f t="shared" si="3"/>
        <v>0.05149700598802395</v>
      </c>
      <c r="W5" s="122">
        <f t="shared" si="3"/>
        <v>0.33652694610778444</v>
      </c>
      <c r="X5" s="122">
        <f t="shared" si="3"/>
        <v>0</v>
      </c>
      <c r="Y5" s="122">
        <f t="shared" si="3"/>
        <v>0</v>
      </c>
      <c r="Z5" s="122">
        <f t="shared" si="3"/>
        <v>0.07544910179640718</v>
      </c>
      <c r="AA5" s="122">
        <f t="shared" si="3"/>
        <v>0.0592814371257485</v>
      </c>
      <c r="AB5" s="123">
        <f t="shared" si="3"/>
        <v>0.03293413173652695</v>
      </c>
      <c r="AC5" s="119"/>
      <c r="AD5" s="120"/>
      <c r="AE5" s="165"/>
      <c r="AF5" s="130"/>
      <c r="AG5" s="120"/>
      <c r="AH5" s="161"/>
      <c r="AI5" s="151"/>
      <c r="AK5" s="142" t="s">
        <v>89</v>
      </c>
      <c r="AL5" s="199"/>
      <c r="AM5" s="331">
        <f>AM4/7/52</f>
        <v>0</v>
      </c>
    </row>
    <row r="6" spans="1:40" ht="10.5" customHeight="1">
      <c r="A6" s="113">
        <v>3</v>
      </c>
      <c r="B6" s="114" t="s">
        <v>410</v>
      </c>
      <c r="C6" s="115">
        <f>SUM(viikoittain!C10:C13)</f>
        <v>41</v>
      </c>
      <c r="D6" s="116">
        <f>SUM(E6:K6)</f>
        <v>2993</v>
      </c>
      <c r="E6" s="117">
        <f>SUM(viikoittain!E10:E13)</f>
        <v>2350</v>
      </c>
      <c r="F6" s="115">
        <f>SUM(viikoittain!F10:F13)</f>
        <v>161</v>
      </c>
      <c r="G6" s="115">
        <f>SUM(viikoittain!G10:G13)</f>
        <v>162</v>
      </c>
      <c r="H6" s="115">
        <f>SUM(viikoittain!H10:H13)</f>
        <v>4</v>
      </c>
      <c r="I6" s="115">
        <f>SUM(viikoittain!I10:I13)</f>
        <v>55</v>
      </c>
      <c r="J6" s="115">
        <f>SUM(viikoittain!J10:J13)</f>
        <v>261</v>
      </c>
      <c r="K6" s="116">
        <f>SUM(viikoittain!K10:K13)</f>
        <v>0</v>
      </c>
      <c r="L6" s="117">
        <f>SUM(viikoittain!L10:L13)</f>
        <v>0</v>
      </c>
      <c r="M6" s="141">
        <f>SUM(viikoittain!N10:N13)</f>
        <v>3</v>
      </c>
      <c r="N6" s="115">
        <f>SUM(viikoittain!P10:P13)</f>
        <v>44</v>
      </c>
      <c r="O6" s="115">
        <f>SUM(viikoittain!Q10:Q13)</f>
        <v>19</v>
      </c>
      <c r="P6" s="115">
        <f>SUM(viikoittain!R10:R13)</f>
        <v>362</v>
      </c>
      <c r="Q6" s="115">
        <f>SUM(viikoittain!S10:S13)</f>
        <v>0</v>
      </c>
      <c r="R6" s="116">
        <f>SUM(viikoittain!T10:T13)</f>
        <v>15</v>
      </c>
      <c r="S6" s="135">
        <f>N6+O6*(3/2)+P6+Q6*(1/3)+R6*(3/5)</f>
        <v>443.5</v>
      </c>
      <c r="T6" s="425">
        <f>IF(D6=0,0,S6/D6*60)</f>
        <v>8.89074507183428</v>
      </c>
      <c r="U6" s="117">
        <f>SUM(viikoittain!W10:W13)</f>
        <v>1908</v>
      </c>
      <c r="V6" s="115">
        <f>SUM(viikoittain!X10:X13)</f>
        <v>148</v>
      </c>
      <c r="W6" s="115">
        <f>SUM(viikoittain!Y10:Y13)</f>
        <v>64</v>
      </c>
      <c r="X6" s="115">
        <f>SUM(viikoittain!Z10:Z13)</f>
        <v>0</v>
      </c>
      <c r="Y6" s="115">
        <f>SUM(viikoittain!AA10:AA13)</f>
        <v>0</v>
      </c>
      <c r="Z6" s="115">
        <f>SUM(viikoittain!AB10:AB13)</f>
        <v>550</v>
      </c>
      <c r="AA6" s="115">
        <f>SUM(viikoittain!AC10:AC13)</f>
        <v>168</v>
      </c>
      <c r="AB6" s="116">
        <f>SUM(viikoittain!AD10:AD13)</f>
        <v>155</v>
      </c>
      <c r="AC6" s="117">
        <f>SUM(viikoittain!AE10:AE13)</f>
        <v>43</v>
      </c>
      <c r="AD6" s="116">
        <f>SUM(viikoittain!AF10:AF13)</f>
        <v>1</v>
      </c>
      <c r="AE6" s="135">
        <f>IF(MIN(viikoittain!AG10:AG13)=0,"",MIN(viikoittain!AG10:AG13))</f>
        <v>42</v>
      </c>
      <c r="AF6" s="115">
        <f>IF(COUNT(päivittäin!AK131:AK192)=0,0,AVERAGE(päivittäin!AK131:AK192))</f>
        <v>48.429487179487175</v>
      </c>
      <c r="AG6" s="116">
        <f>MAX(viikoittain!AI10:AI13)</f>
        <v>55</v>
      </c>
      <c r="AH6" s="115">
        <f>SUM(viikoittain!AK10:AK13)</f>
        <v>4</v>
      </c>
      <c r="AI6" s="152">
        <f>IF(COUNTA(päivittäin!AK133:AK196)&lt;5,0,(SUM(päivittäin!AJ131:AJ194)-SUM(viikoittain!AL10:AL13))/(COUNTA(päivittäin!AK133:AK196)-4))</f>
        <v>7.821428571428571</v>
      </c>
      <c r="AK6" s="169" t="s">
        <v>101</v>
      </c>
      <c r="AL6" s="200"/>
      <c r="AM6" s="196" t="e">
        <f>(AM2-D28)/AM4*60</f>
        <v>#DIV/0!</v>
      </c>
      <c r="AN6" s="207" t="s">
        <v>93</v>
      </c>
    </row>
    <row r="7" spans="1:40" ht="10.5" customHeight="1">
      <c r="A7" s="118"/>
      <c r="B7" s="119"/>
      <c r="C7" s="161"/>
      <c r="D7" s="209">
        <f>IF(AND(B6="",D6&lt;&gt;0),D6/60,"")</f>
      </c>
      <c r="E7" s="121">
        <f aca="true" t="shared" si="4" ref="E7:K7">IF($D6=0,0,E6/$D6)</f>
        <v>0.7851653859004344</v>
      </c>
      <c r="F7" s="208">
        <f t="shared" si="4"/>
        <v>0.05379218175743401</v>
      </c>
      <c r="G7" s="208">
        <f t="shared" si="4"/>
        <v>0.05412629468760441</v>
      </c>
      <c r="H7" s="208">
        <f t="shared" si="4"/>
        <v>0.0013364517206815904</v>
      </c>
      <c r="I7" s="122">
        <f t="shared" si="4"/>
        <v>0.018376211159371866</v>
      </c>
      <c r="J7" s="122">
        <f t="shared" si="4"/>
        <v>0.08720347477447377</v>
      </c>
      <c r="K7" s="123">
        <f t="shared" si="4"/>
        <v>0</v>
      </c>
      <c r="L7" s="243">
        <f>SUM(viikoittain!M10:M13)</f>
        <v>0</v>
      </c>
      <c r="M7" s="244">
        <f>SUM(viikoittain!O10:O13)</f>
        <v>14.9</v>
      </c>
      <c r="N7" s="161"/>
      <c r="O7" s="161"/>
      <c r="P7" s="161"/>
      <c r="Q7" s="161"/>
      <c r="R7" s="120"/>
      <c r="S7" s="134"/>
      <c r="T7" s="426"/>
      <c r="U7" s="121">
        <f aca="true" t="shared" si="5" ref="U7:AB7">IF($D6=0,0,U6/$D6)</f>
        <v>0.6374874707651186</v>
      </c>
      <c r="V7" s="122">
        <f t="shared" si="5"/>
        <v>0.049448713665218844</v>
      </c>
      <c r="W7" s="122">
        <f t="shared" si="5"/>
        <v>0.021383227530905446</v>
      </c>
      <c r="X7" s="122">
        <f t="shared" si="5"/>
        <v>0</v>
      </c>
      <c r="Y7" s="122">
        <f t="shared" si="5"/>
        <v>0</v>
      </c>
      <c r="Z7" s="122">
        <f t="shared" si="5"/>
        <v>0.18376211159371866</v>
      </c>
      <c r="AA7" s="122">
        <f t="shared" si="5"/>
        <v>0.056130972268626796</v>
      </c>
      <c r="AB7" s="123">
        <f t="shared" si="5"/>
        <v>0.051787504176411626</v>
      </c>
      <c r="AC7" s="119"/>
      <c r="AD7" s="120"/>
      <c r="AE7" s="165"/>
      <c r="AF7" s="130"/>
      <c r="AG7" s="120"/>
      <c r="AH7" s="161"/>
      <c r="AI7" s="151"/>
      <c r="AK7" s="206" t="s">
        <v>91</v>
      </c>
      <c r="AM7" s="195" t="e">
        <f>AM6*7/60</f>
        <v>#DIV/0!</v>
      </c>
      <c r="AN7" s="207" t="s">
        <v>92</v>
      </c>
    </row>
    <row r="8" spans="1:40" ht="10.5" customHeight="1">
      <c r="A8" s="113">
        <v>4</v>
      </c>
      <c r="B8" s="114" t="s">
        <v>269</v>
      </c>
      <c r="C8" s="115">
        <f>SUM(viikoittain!C14:C17)</f>
        <v>45</v>
      </c>
      <c r="D8" s="116">
        <f>SUM(E8:K8)</f>
        <v>3284</v>
      </c>
      <c r="E8" s="117">
        <f>SUM(viikoittain!E14:E17)</f>
        <v>2616</v>
      </c>
      <c r="F8" s="115">
        <f>SUM(viikoittain!F14:F17)</f>
        <v>241</v>
      </c>
      <c r="G8" s="115">
        <f>SUM(viikoittain!G14:G17)</f>
        <v>185</v>
      </c>
      <c r="H8" s="115">
        <f>SUM(viikoittain!H14:H17)</f>
        <v>23</v>
      </c>
      <c r="I8" s="115">
        <f>SUM(viikoittain!I14:I17)</f>
        <v>5</v>
      </c>
      <c r="J8" s="115">
        <f>SUM(viikoittain!J14:J17)</f>
        <v>214</v>
      </c>
      <c r="K8" s="116">
        <f>SUM(viikoittain!K14:K17)</f>
        <v>0</v>
      </c>
      <c r="L8" s="117">
        <f>SUM(viikoittain!L14:L17)</f>
        <v>1</v>
      </c>
      <c r="M8" s="141">
        <f>SUM(viikoittain!N14:N17)</f>
        <v>5</v>
      </c>
      <c r="N8" s="115">
        <f>SUM(viikoittain!P14:P17)</f>
        <v>0</v>
      </c>
      <c r="O8" s="115">
        <f>SUM(viikoittain!Q14:Q17)</f>
        <v>42</v>
      </c>
      <c r="P8" s="115">
        <f>SUM(viikoittain!R14:R17)</f>
        <v>375</v>
      </c>
      <c r="Q8" s="115">
        <f>SUM(viikoittain!S14:S17)</f>
        <v>5</v>
      </c>
      <c r="R8" s="116">
        <f>SUM(viikoittain!T14:T17)</f>
        <v>171</v>
      </c>
      <c r="S8" s="135">
        <f>N8+O8*(3/2)+P8+Q8*(1/3)+R8*(3/5)</f>
        <v>542.2666666666667</v>
      </c>
      <c r="T8" s="425">
        <f>IF(D8=0,0,S8/D8*60)</f>
        <v>9.907429963459196</v>
      </c>
      <c r="U8" s="117">
        <f>SUM(viikoittain!W14:W17)</f>
        <v>1791</v>
      </c>
      <c r="V8" s="115">
        <f>SUM(viikoittain!X14:X17)</f>
        <v>345</v>
      </c>
      <c r="W8" s="115">
        <f>SUM(viikoittain!Y14:Y17)</f>
        <v>732</v>
      </c>
      <c r="X8" s="115">
        <f>SUM(viikoittain!Z14:Z17)</f>
        <v>0</v>
      </c>
      <c r="Y8" s="115">
        <f>SUM(viikoittain!AA14:AA17)</f>
        <v>12</v>
      </c>
      <c r="Z8" s="115">
        <f>SUM(viikoittain!AB14:AB17)</f>
        <v>0</v>
      </c>
      <c r="AA8" s="115">
        <f>SUM(viikoittain!AC14:AC17)</f>
        <v>201</v>
      </c>
      <c r="AB8" s="116">
        <f>SUM(viikoittain!AD14:AD17)</f>
        <v>203</v>
      </c>
      <c r="AC8" s="117">
        <f>SUM(viikoittain!AE14:AE17)</f>
        <v>8</v>
      </c>
      <c r="AD8" s="116">
        <f>SUM(viikoittain!AF14:AF17)</f>
        <v>0</v>
      </c>
      <c r="AE8" s="135">
        <f>IF(MIN(viikoittain!AG14:AG17)=0,"",MIN(viikoittain!AG14:AG17))</f>
        <v>41</v>
      </c>
      <c r="AF8" s="115">
        <f>IF(COUNT(päivittäin!AK195:AK256)=0,0,AVERAGE(päivittäin!AK195:AK256))</f>
        <v>46.8079365079365</v>
      </c>
      <c r="AG8" s="116">
        <f>MAX(viikoittain!AI14:AI17)</f>
        <v>55</v>
      </c>
      <c r="AH8" s="115">
        <f>SUM(viikoittain!AK14:AK17)</f>
        <v>3</v>
      </c>
      <c r="AI8" s="152">
        <f>IF(COUNTA(päivittäin!AK197:AK260)&lt;5,0,(SUM(päivittäin!AJ195:AJ258)-SUM(viikoittain!AL14:AL17))/(COUNTA(päivittäin!AK197:AK260)-4))</f>
        <v>7.785714285714286</v>
      </c>
      <c r="AK8" s="169" t="s">
        <v>94</v>
      </c>
      <c r="AM8" s="11" t="e">
        <f>AM7*4</f>
        <v>#DIV/0!</v>
      </c>
      <c r="AN8" s="207" t="s">
        <v>92</v>
      </c>
    </row>
    <row r="9" spans="1:40" ht="10.5" customHeight="1">
      <c r="A9" s="118"/>
      <c r="B9" s="119"/>
      <c r="C9" s="161"/>
      <c r="D9" s="209">
        <f>IF(AND(B8="",D8&lt;&gt;0),D8/60,"")</f>
      </c>
      <c r="E9" s="121">
        <f aca="true" t="shared" si="6" ref="E9:K9">IF($D8=0,0,E8/$D8)</f>
        <v>0.7965895249695494</v>
      </c>
      <c r="F9" s="208">
        <f t="shared" si="6"/>
        <v>0.07338611449451887</v>
      </c>
      <c r="G9" s="208">
        <f t="shared" si="6"/>
        <v>0.05633373934226553</v>
      </c>
      <c r="H9" s="208">
        <f t="shared" si="6"/>
        <v>0.007003654080389768</v>
      </c>
      <c r="I9" s="122">
        <f t="shared" si="6"/>
        <v>0.0015225334957369061</v>
      </c>
      <c r="J9" s="122">
        <f t="shared" si="6"/>
        <v>0.06516443361753958</v>
      </c>
      <c r="K9" s="123">
        <f t="shared" si="6"/>
        <v>0</v>
      </c>
      <c r="L9" s="243">
        <f>SUM(viikoittain!M14:M17)</f>
        <v>10.3</v>
      </c>
      <c r="M9" s="244">
        <f>SUM(viikoittain!O14:O17)</f>
        <v>33.2</v>
      </c>
      <c r="N9" s="161"/>
      <c r="O9" s="161"/>
      <c r="P9" s="161"/>
      <c r="Q9" s="161"/>
      <c r="R9" s="120"/>
      <c r="S9" s="134"/>
      <c r="T9" s="426"/>
      <c r="U9" s="121">
        <f aca="true" t="shared" si="7" ref="U9:AB9">IF($D8=0,0,U8/$D8)</f>
        <v>0.5453714981729598</v>
      </c>
      <c r="V9" s="122">
        <f t="shared" si="7"/>
        <v>0.10505481120584653</v>
      </c>
      <c r="W9" s="122">
        <f t="shared" si="7"/>
        <v>0.22289890377588306</v>
      </c>
      <c r="X9" s="122">
        <f t="shared" si="7"/>
        <v>0</v>
      </c>
      <c r="Y9" s="122">
        <f t="shared" si="7"/>
        <v>0.0036540803897685747</v>
      </c>
      <c r="Z9" s="122">
        <f t="shared" si="7"/>
        <v>0</v>
      </c>
      <c r="AA9" s="122">
        <f t="shared" si="7"/>
        <v>0.06120584652862363</v>
      </c>
      <c r="AB9" s="123">
        <f t="shared" si="7"/>
        <v>0.06181485992691839</v>
      </c>
      <c r="AC9" s="119"/>
      <c r="AD9" s="120"/>
      <c r="AE9" s="165"/>
      <c r="AF9" s="130"/>
      <c r="AG9" s="120"/>
      <c r="AH9" s="161"/>
      <c r="AI9" s="151"/>
      <c r="AK9" s="197"/>
      <c r="AL9" s="201"/>
      <c r="AM9" s="194"/>
      <c r="AN9" s="203"/>
    </row>
    <row r="10" spans="1:40" ht="10.5" customHeight="1">
      <c r="A10" s="113">
        <v>5</v>
      </c>
      <c r="B10" s="114" t="s">
        <v>610</v>
      </c>
      <c r="C10" s="115">
        <f>SUM(viikoittain!C18:C21)</f>
        <v>47</v>
      </c>
      <c r="D10" s="116">
        <f>SUM(E10:K10)</f>
        <v>3204</v>
      </c>
      <c r="E10" s="117">
        <f>SUM(viikoittain!E18:E21)</f>
        <v>2671</v>
      </c>
      <c r="F10" s="115">
        <f>SUM(viikoittain!F18:F21)</f>
        <v>205</v>
      </c>
      <c r="G10" s="115">
        <f>SUM(viikoittain!G18:G21)</f>
        <v>163</v>
      </c>
      <c r="H10" s="115">
        <f>SUM(viikoittain!H18:H21)</f>
        <v>43</v>
      </c>
      <c r="I10" s="115">
        <f>SUM(viikoittain!I18:I21)</f>
        <v>8</v>
      </c>
      <c r="J10" s="115">
        <f>SUM(viikoittain!J18:J21)</f>
        <v>114</v>
      </c>
      <c r="K10" s="116">
        <f>SUM(viikoittain!K18:K21)</f>
        <v>0</v>
      </c>
      <c r="L10" s="117">
        <f>SUM(viikoittain!L18:L21)</f>
        <v>1</v>
      </c>
      <c r="M10" s="141">
        <f>SUM(viikoittain!N18:N21)</f>
        <v>7</v>
      </c>
      <c r="N10" s="115">
        <f>SUM(viikoittain!P18:P21)</f>
        <v>0</v>
      </c>
      <c r="O10" s="115">
        <f>SUM(viikoittain!Q18:Q21)</f>
        <v>77</v>
      </c>
      <c r="P10" s="115">
        <f>SUM(viikoittain!R18:R21)</f>
        <v>371</v>
      </c>
      <c r="Q10" s="115">
        <f>SUM(viikoittain!S18:S21)</f>
        <v>10</v>
      </c>
      <c r="R10" s="116">
        <f>SUM(viikoittain!T18:T21)</f>
        <v>133</v>
      </c>
      <c r="S10" s="135">
        <f>N10+O10*(3/2)+P10+Q10*(1/3)+R10*(3/5)</f>
        <v>569.6333333333333</v>
      </c>
      <c r="T10" s="425">
        <f>IF(D10=0,0,S10/D10*60)</f>
        <v>10.66729088639201</v>
      </c>
      <c r="U10" s="117">
        <f>SUM(viikoittain!W18:W21)</f>
        <v>1942</v>
      </c>
      <c r="V10" s="115">
        <f>SUM(viikoittain!X18:X21)</f>
        <v>463</v>
      </c>
      <c r="W10" s="115">
        <f>SUM(viikoittain!Y18:Y21)</f>
        <v>562</v>
      </c>
      <c r="X10" s="115">
        <f>SUM(viikoittain!Z18:Z21)</f>
        <v>0</v>
      </c>
      <c r="Y10" s="115">
        <f>SUM(viikoittain!AA18:AA21)</f>
        <v>25</v>
      </c>
      <c r="Z10" s="115">
        <f>SUM(viikoittain!AB18:AB21)</f>
        <v>0</v>
      </c>
      <c r="AA10" s="115">
        <f>SUM(viikoittain!AC18:AC21)</f>
        <v>69</v>
      </c>
      <c r="AB10" s="116">
        <f>SUM(viikoittain!AD18:AD21)</f>
        <v>143</v>
      </c>
      <c r="AC10" s="117">
        <f>SUM(viikoittain!AE18:AE21)</f>
        <v>25</v>
      </c>
      <c r="AD10" s="116">
        <f>SUM(viikoittain!AF18:AF21)</f>
        <v>0</v>
      </c>
      <c r="AE10" s="135">
        <f>IF(MIN(viikoittain!AG18:AG21)=0,"",MIN(viikoittain!AG18:AG21))</f>
        <v>39</v>
      </c>
      <c r="AF10" s="115">
        <f>IF(COUNT(päivittäin!AK259:AK320)=0,0,AVERAGE(päivittäin!AK259:AK320))</f>
        <v>44.70935960591133</v>
      </c>
      <c r="AG10" s="116">
        <f>MAX(viikoittain!AI18:AI21)</f>
        <v>50</v>
      </c>
      <c r="AH10" s="115">
        <f>SUM(viikoittain!AK18:AK21)</f>
        <v>1</v>
      </c>
      <c r="AI10" s="152">
        <f>IF(COUNTA(päivittäin!AK261:AK324)&lt;5,0,(SUM(päivittäin!AJ259:AJ322)-SUM(viikoittain!AL18:AL21))/(COUNTA(päivittäin!AK261:AK324)-4))</f>
        <v>7.607142857142857</v>
      </c>
      <c r="AK10" s="197" t="s">
        <v>86</v>
      </c>
      <c r="AL10" s="201">
        <f>AH28</f>
        <v>43</v>
      </c>
      <c r="AM10" s="194">
        <f>AL10/AM3</f>
        <v>0.11813186813186813</v>
      </c>
      <c r="AN10" s="203" t="s">
        <v>90</v>
      </c>
    </row>
    <row r="11" spans="1:40" ht="10.5" customHeight="1">
      <c r="A11" s="118"/>
      <c r="B11" s="119"/>
      <c r="C11" s="161"/>
      <c r="D11" s="159">
        <f>IF(AND(B10="",D10&lt;&gt;0),D10/60,"")</f>
      </c>
      <c r="E11" s="121">
        <f aca="true" t="shared" si="8" ref="E11:K11">IF($D10=0,0,E10/$D10)</f>
        <v>0.833645443196005</v>
      </c>
      <c r="F11" s="122">
        <f t="shared" si="8"/>
        <v>0.06398252184769039</v>
      </c>
      <c r="G11" s="122">
        <f t="shared" si="8"/>
        <v>0.05087390761548065</v>
      </c>
      <c r="H11" s="122">
        <f t="shared" si="8"/>
        <v>0.013420724094881398</v>
      </c>
      <c r="I11" s="122">
        <f t="shared" si="8"/>
        <v>0.0024968789013732834</v>
      </c>
      <c r="J11" s="122">
        <f t="shared" si="8"/>
        <v>0.035580524344569285</v>
      </c>
      <c r="K11" s="123">
        <f t="shared" si="8"/>
        <v>0</v>
      </c>
      <c r="L11" s="243">
        <f>SUM(viikoittain!M18:M21)</f>
        <v>11</v>
      </c>
      <c r="M11" s="244">
        <f>SUM(viikoittain!O18:O21)</f>
        <v>48.3</v>
      </c>
      <c r="N11" s="161"/>
      <c r="O11" s="161"/>
      <c r="P11" s="161"/>
      <c r="Q11" s="161"/>
      <c r="R11" s="120"/>
      <c r="S11" s="134"/>
      <c r="T11" s="426"/>
      <c r="U11" s="121">
        <f aca="true" t="shared" si="9" ref="U11:AB11">IF($D10=0,0,U10/$D10)</f>
        <v>0.6061173533083646</v>
      </c>
      <c r="V11" s="122">
        <f t="shared" si="9"/>
        <v>0.14450686641697877</v>
      </c>
      <c r="W11" s="122">
        <f t="shared" si="9"/>
        <v>0.17540574282147317</v>
      </c>
      <c r="X11" s="122">
        <f t="shared" si="9"/>
        <v>0</v>
      </c>
      <c r="Y11" s="122">
        <f t="shared" si="9"/>
        <v>0.007802746566791511</v>
      </c>
      <c r="Z11" s="122">
        <f t="shared" si="9"/>
        <v>0</v>
      </c>
      <c r="AA11" s="122">
        <f t="shared" si="9"/>
        <v>0.02153558052434457</v>
      </c>
      <c r="AB11" s="123">
        <f t="shared" si="9"/>
        <v>0.04463171036204744</v>
      </c>
      <c r="AC11" s="119"/>
      <c r="AD11" s="120"/>
      <c r="AE11" s="165"/>
      <c r="AF11" s="130"/>
      <c r="AG11" s="120"/>
      <c r="AH11" s="161"/>
      <c r="AI11" s="151"/>
      <c r="AK11" s="35">
        <v>1</v>
      </c>
      <c r="AL11" s="201">
        <f>AM3-AL10-AL12-AL13</f>
        <v>189</v>
      </c>
      <c r="AM11" s="194">
        <f>AL11/AM3</f>
        <v>0.5192307692307693</v>
      </c>
      <c r="AN11" s="205">
        <f>AL11/AL14</f>
        <v>0.4064516129032258</v>
      </c>
    </row>
    <row r="12" spans="1:40" ht="10.5" customHeight="1">
      <c r="A12" s="113">
        <v>6</v>
      </c>
      <c r="B12" s="114" t="s">
        <v>182</v>
      </c>
      <c r="C12" s="115">
        <f>SUM(viikoittain!C22:C25)</f>
        <v>35</v>
      </c>
      <c r="D12" s="116">
        <f>SUM(E12:K12)</f>
        <v>2358</v>
      </c>
      <c r="E12" s="117">
        <f>SUM(viikoittain!E22:E25)</f>
        <v>1815</v>
      </c>
      <c r="F12" s="115">
        <f>SUM(viikoittain!F22:F25)</f>
        <v>162</v>
      </c>
      <c r="G12" s="115">
        <f>SUM(viikoittain!G22:G25)</f>
        <v>175</v>
      </c>
      <c r="H12" s="115">
        <f>SUM(viikoittain!H22:H25)</f>
        <v>131</v>
      </c>
      <c r="I12" s="115">
        <f>SUM(viikoittain!I22:I25)</f>
        <v>10</v>
      </c>
      <c r="J12" s="115">
        <f>SUM(viikoittain!J22:J25)</f>
        <v>65</v>
      </c>
      <c r="K12" s="116">
        <f>SUM(viikoittain!K22:K25)</f>
        <v>0</v>
      </c>
      <c r="L12" s="117">
        <f>SUM(viikoittain!L22:L25)</f>
        <v>6</v>
      </c>
      <c r="M12" s="141">
        <f>SUM(viikoittain!N22:N25)</f>
        <v>9</v>
      </c>
      <c r="N12" s="115">
        <f>SUM(viikoittain!P22:P25)</f>
        <v>0</v>
      </c>
      <c r="O12" s="115">
        <f>SUM(viikoittain!Q22:Q25)</f>
        <v>105</v>
      </c>
      <c r="P12" s="115">
        <f>SUM(viikoittain!R22:R25)</f>
        <v>308</v>
      </c>
      <c r="Q12" s="115">
        <f>SUM(viikoittain!S22:S25)</f>
        <v>0</v>
      </c>
      <c r="R12" s="116">
        <f>SUM(viikoittain!T22:T25)</f>
        <v>0</v>
      </c>
      <c r="S12" s="135">
        <f>N12+O12*(3/2)+P12+Q12*(1/3)+R12*(3/5)</f>
        <v>465.5</v>
      </c>
      <c r="T12" s="425">
        <f>IF(D12=0,0,S12/D12*60)</f>
        <v>11.844783715012722</v>
      </c>
      <c r="U12" s="117">
        <f>SUM(viikoittain!W22:W25)</f>
        <v>1614</v>
      </c>
      <c r="V12" s="115">
        <f>SUM(viikoittain!X22:X25)</f>
        <v>709</v>
      </c>
      <c r="W12" s="115">
        <f>SUM(viikoittain!Y22:Y25)</f>
        <v>0</v>
      </c>
      <c r="X12" s="115">
        <f>SUM(viikoittain!Z22:Z25)</f>
        <v>0</v>
      </c>
      <c r="Y12" s="115">
        <f>SUM(viikoittain!AA22:AA25)</f>
        <v>0</v>
      </c>
      <c r="Z12" s="115">
        <f>SUM(viikoittain!AB22:AB25)</f>
        <v>0</v>
      </c>
      <c r="AA12" s="115">
        <f>SUM(viikoittain!AC22:AC25)</f>
        <v>35</v>
      </c>
      <c r="AB12" s="116">
        <f>SUM(viikoittain!AD22:AD25)</f>
        <v>0</v>
      </c>
      <c r="AC12" s="117">
        <f>SUM(viikoittain!AE22:AE25)</f>
        <v>21</v>
      </c>
      <c r="AD12" s="116">
        <f>SUM(viikoittain!AF22:AF25)</f>
        <v>0</v>
      </c>
      <c r="AE12" s="135">
        <f>IF(MIN(viikoittain!AG22:AG25)=0,"",MIN(viikoittain!AG22:AG25))</f>
        <v>42</v>
      </c>
      <c r="AF12" s="115">
        <f>IF(COUNT(päivittäin!AK323:AK384)=0,0,AVERAGE(päivittäin!AK323:AK384))</f>
        <v>49.89166666666667</v>
      </c>
      <c r="AG12" s="116">
        <f>MAX(viikoittain!AI22:AI25)</f>
        <v>66</v>
      </c>
      <c r="AH12" s="115">
        <f>SUM(viikoittain!AK22:AK25)</f>
        <v>3</v>
      </c>
      <c r="AI12" s="152">
        <f>IF(COUNTA(päivittäin!AK325:AK388)&lt;5,0,(SUM(päivittäin!AJ323:AJ386)-SUM(viikoittain!AL22:AL25))/(COUNTA(päivittäin!AK325:AK388)-4))</f>
        <v>7.571428571428572</v>
      </c>
      <c r="AK12" s="35">
        <v>2</v>
      </c>
      <c r="AL12" s="201">
        <f>(C28-3*AL13)-(AM3-AL10-AL13)</f>
        <v>120</v>
      </c>
      <c r="AM12" s="194">
        <f>AL12/AM3</f>
        <v>0.32967032967032966</v>
      </c>
      <c r="AN12" s="205">
        <f>AL12*2/AL14</f>
        <v>0.5161290322580645</v>
      </c>
    </row>
    <row r="13" spans="1:40" ht="10.5" customHeight="1">
      <c r="A13" s="118"/>
      <c r="B13" s="119"/>
      <c r="C13" s="161"/>
      <c r="D13" s="209">
        <f>IF(AND(B12="",D12&lt;&gt;0),D12/60,"")</f>
      </c>
      <c r="E13" s="121">
        <f aca="true" t="shared" si="10" ref="E13:K13">IF($D12=0,0,E12/$D12)</f>
        <v>0.7697201017811705</v>
      </c>
      <c r="F13" s="122">
        <f t="shared" si="10"/>
        <v>0.06870229007633588</v>
      </c>
      <c r="G13" s="122">
        <f t="shared" si="10"/>
        <v>0.07421543681085666</v>
      </c>
      <c r="H13" s="122">
        <f t="shared" si="10"/>
        <v>0.05555555555555555</v>
      </c>
      <c r="I13" s="122">
        <f t="shared" si="10"/>
        <v>0.004240882103477523</v>
      </c>
      <c r="J13" s="122">
        <f t="shared" si="10"/>
        <v>0.0275657336726039</v>
      </c>
      <c r="K13" s="123">
        <f t="shared" si="10"/>
        <v>0</v>
      </c>
      <c r="L13" s="243">
        <f>SUM(viikoittain!M22:M25)</f>
        <v>55.1</v>
      </c>
      <c r="M13" s="244">
        <f>SUM(viikoittain!O22:O25)</f>
        <v>46.1</v>
      </c>
      <c r="N13" s="161"/>
      <c r="O13" s="161"/>
      <c r="P13" s="161"/>
      <c r="Q13" s="161"/>
      <c r="R13" s="120"/>
      <c r="S13" s="134"/>
      <c r="T13" s="426"/>
      <c r="U13" s="121">
        <f aca="true" t="shared" si="11" ref="U13:AB13">IF($D12=0,0,U12/$D12)</f>
        <v>0.6844783715012722</v>
      </c>
      <c r="V13" s="122">
        <f t="shared" si="11"/>
        <v>0.3006785411365564</v>
      </c>
      <c r="W13" s="122">
        <f t="shared" si="11"/>
        <v>0</v>
      </c>
      <c r="X13" s="122">
        <f t="shared" si="11"/>
        <v>0</v>
      </c>
      <c r="Y13" s="122">
        <f t="shared" si="11"/>
        <v>0</v>
      </c>
      <c r="Z13" s="122">
        <f t="shared" si="11"/>
        <v>0</v>
      </c>
      <c r="AA13" s="122">
        <f t="shared" si="11"/>
        <v>0.014843087362171332</v>
      </c>
      <c r="AB13" s="123">
        <f t="shared" si="11"/>
        <v>0</v>
      </c>
      <c r="AC13" s="119"/>
      <c r="AD13" s="120"/>
      <c r="AE13" s="165"/>
      <c r="AF13" s="130"/>
      <c r="AG13" s="120"/>
      <c r="AH13" s="161"/>
      <c r="AI13" s="151"/>
      <c r="AK13" s="35">
        <v>3</v>
      </c>
      <c r="AL13" s="190">
        <f>COUNTA(päivittäin!L3:L834)-COUNT(päivittäin!L3:L834)</f>
        <v>12</v>
      </c>
      <c r="AM13" s="194">
        <f>AL13/AM3</f>
        <v>0.03296703296703297</v>
      </c>
      <c r="AN13" s="205">
        <f>AL13*3/AL14</f>
        <v>0.07741935483870968</v>
      </c>
    </row>
    <row r="14" spans="1:38" ht="10.5" customHeight="1">
      <c r="A14" s="113">
        <v>7</v>
      </c>
      <c r="B14" s="114" t="s">
        <v>576</v>
      </c>
      <c r="C14" s="115">
        <f>SUM(viikoittain!C26:C29)</f>
        <v>33</v>
      </c>
      <c r="D14" s="116">
        <f>SUM(E14:K14)</f>
        <v>1857</v>
      </c>
      <c r="E14" s="117">
        <f>SUM(viikoittain!E26:E29)</f>
        <v>1447</v>
      </c>
      <c r="F14" s="115">
        <f>SUM(viikoittain!F26:F29)</f>
        <v>58</v>
      </c>
      <c r="G14" s="115">
        <f>SUM(viikoittain!G26:G29)</f>
        <v>156</v>
      </c>
      <c r="H14" s="115">
        <f>SUM(viikoittain!H26:H29)</f>
        <v>170</v>
      </c>
      <c r="I14" s="115">
        <f>SUM(viikoittain!I26:I29)</f>
        <v>10</v>
      </c>
      <c r="J14" s="115">
        <f>SUM(viikoittain!J26:J29)</f>
        <v>16</v>
      </c>
      <c r="K14" s="116">
        <f>SUM(viikoittain!K26:K29)</f>
        <v>0</v>
      </c>
      <c r="L14" s="117">
        <f>SUM(viikoittain!L26:L29)</f>
        <v>5</v>
      </c>
      <c r="M14" s="141">
        <f>SUM(viikoittain!N26:N29)</f>
        <v>1</v>
      </c>
      <c r="N14" s="115">
        <f>SUM(viikoittain!P26:P29)</f>
        <v>0</v>
      </c>
      <c r="O14" s="115">
        <f>SUM(viikoittain!Q26:Q29)</f>
        <v>52</v>
      </c>
      <c r="P14" s="115">
        <f>SUM(viikoittain!R26:R29)</f>
        <v>287</v>
      </c>
      <c r="Q14" s="115">
        <f>SUM(viikoittain!S26:S29)</f>
        <v>0</v>
      </c>
      <c r="R14" s="116">
        <f>SUM(viikoittain!T26:T29)</f>
        <v>0</v>
      </c>
      <c r="S14" s="135">
        <f>N14+O14*(3/2)+P14+Q14*(1/3)+R14*(3/5)</f>
        <v>365</v>
      </c>
      <c r="T14" s="425">
        <f>IF(D14=0,0,S14/D14*60)</f>
        <v>11.793214862681745</v>
      </c>
      <c r="U14" s="117">
        <f>SUM(viikoittain!W26:W29)</f>
        <v>1517</v>
      </c>
      <c r="V14" s="115">
        <f>SUM(viikoittain!X26:X29)</f>
        <v>336</v>
      </c>
      <c r="W14" s="115">
        <f>SUM(viikoittain!Y26:Y29)</f>
        <v>0</v>
      </c>
      <c r="X14" s="115">
        <f>SUM(viikoittain!Z26:Z29)</f>
        <v>0</v>
      </c>
      <c r="Y14" s="115">
        <f>SUM(viikoittain!AA26:AA29)</f>
        <v>0</v>
      </c>
      <c r="Z14" s="115">
        <f>SUM(viikoittain!AB26:AB29)</f>
        <v>0</v>
      </c>
      <c r="AA14" s="115">
        <f>SUM(viikoittain!AC26:AC29)</f>
        <v>4</v>
      </c>
      <c r="AB14" s="116">
        <f>SUM(viikoittain!AD26:AD29)</f>
        <v>0</v>
      </c>
      <c r="AC14" s="117">
        <f>SUM(viikoittain!AE26:AE29)</f>
        <v>16</v>
      </c>
      <c r="AD14" s="116">
        <f>SUM(viikoittain!AF26:AF29)</f>
        <v>1</v>
      </c>
      <c r="AE14" s="135">
        <f>IF(MIN(viikoittain!AG26:AG29)=0,"",MIN(viikoittain!AG26:AG29))</f>
        <v>43</v>
      </c>
      <c r="AF14" s="115">
        <f>IF(COUNT(päivittäin!AK387:AK448)=0,0,AVERAGE(päivittäin!AK387:AK448))</f>
        <v>48.5010989010989</v>
      </c>
      <c r="AG14" s="116">
        <f>MAX(viikoittain!AI26:AI29)</f>
        <v>55</v>
      </c>
      <c r="AH14" s="115">
        <f>SUM(viikoittain!AK26:AK29)</f>
        <v>1</v>
      </c>
      <c r="AI14" s="152">
        <f>IF(COUNTA(päivittäin!AK389:AK452)&lt;5,0,(SUM(päivittäin!AJ387:AJ450)-SUM(viikoittain!AL26:AL29))/(COUNTA(päivittäin!AK389:AK452)-4))</f>
        <v>7.464285714285714</v>
      </c>
      <c r="AK14" s="35"/>
      <c r="AL14" s="201">
        <f>AL11+2*AL12+3*AL13</f>
        <v>465</v>
      </c>
    </row>
    <row r="15" spans="1:35" ht="10.5" customHeight="1">
      <c r="A15" s="118"/>
      <c r="B15" s="119"/>
      <c r="C15" s="161"/>
      <c r="D15" s="159">
        <f>IF(AND(B14="",D14&lt;&gt;0),D14/60,"")</f>
      </c>
      <c r="E15" s="121">
        <f aca="true" t="shared" si="12" ref="E15:K15">IF($D14=0,0,E14/$D14)</f>
        <v>0.7792137856758212</v>
      </c>
      <c r="F15" s="122">
        <f t="shared" si="12"/>
        <v>0.031233171782444804</v>
      </c>
      <c r="G15" s="122">
        <f t="shared" si="12"/>
        <v>0.0840064620355412</v>
      </c>
      <c r="H15" s="122">
        <f t="shared" si="12"/>
        <v>0.09154550350026926</v>
      </c>
      <c r="I15" s="122">
        <f t="shared" si="12"/>
        <v>0.005385029617662897</v>
      </c>
      <c r="J15" s="122">
        <f t="shared" si="12"/>
        <v>0.008616047388260635</v>
      </c>
      <c r="K15" s="123">
        <f t="shared" si="12"/>
        <v>0</v>
      </c>
      <c r="L15" s="243">
        <f>SUM(viikoittain!M26:M29)</f>
        <v>48.6</v>
      </c>
      <c r="M15" s="244">
        <f>SUM(viikoittain!O26:O29)</f>
        <v>4</v>
      </c>
      <c r="N15" s="161"/>
      <c r="O15" s="161"/>
      <c r="P15" s="161"/>
      <c r="Q15" s="161"/>
      <c r="R15" s="120"/>
      <c r="S15" s="134"/>
      <c r="T15" s="426"/>
      <c r="U15" s="121">
        <f aca="true" t="shared" si="13" ref="U15:AB15">IF($D14=0,0,U14/$D14)</f>
        <v>0.8169089929994615</v>
      </c>
      <c r="V15" s="122">
        <f t="shared" si="13"/>
        <v>0.18093699515347333</v>
      </c>
      <c r="W15" s="122">
        <f t="shared" si="13"/>
        <v>0</v>
      </c>
      <c r="X15" s="122">
        <f t="shared" si="13"/>
        <v>0</v>
      </c>
      <c r="Y15" s="122">
        <f t="shared" si="13"/>
        <v>0</v>
      </c>
      <c r="Z15" s="122">
        <f t="shared" si="13"/>
        <v>0</v>
      </c>
      <c r="AA15" s="122">
        <f t="shared" si="13"/>
        <v>0.002154011847065159</v>
      </c>
      <c r="AB15" s="123">
        <f t="shared" si="13"/>
        <v>0</v>
      </c>
      <c r="AC15" s="119"/>
      <c r="AD15" s="120"/>
      <c r="AE15" s="165"/>
      <c r="AF15" s="130"/>
      <c r="AG15" s="120"/>
      <c r="AH15" s="161"/>
      <c r="AI15" s="151"/>
    </row>
    <row r="16" spans="1:37" ht="10.5" customHeight="1">
      <c r="A16" s="113">
        <v>8</v>
      </c>
      <c r="B16" s="114" t="s">
        <v>125</v>
      </c>
      <c r="C16" s="115">
        <f>SUM(viikoittain!C30:C33)</f>
        <v>39</v>
      </c>
      <c r="D16" s="116">
        <f>SUM(E16:K16)</f>
        <v>2165</v>
      </c>
      <c r="E16" s="117">
        <f>SUM(viikoittain!E30:E33)</f>
        <v>1811</v>
      </c>
      <c r="F16" s="115">
        <f>SUM(viikoittain!F30:F33)</f>
        <v>58</v>
      </c>
      <c r="G16" s="115">
        <f>SUM(viikoittain!G30:G33)</f>
        <v>177</v>
      </c>
      <c r="H16" s="115">
        <f>SUM(viikoittain!H30:H33)</f>
        <v>94</v>
      </c>
      <c r="I16" s="115">
        <f>SUM(viikoittain!I30:I33)</f>
        <v>7</v>
      </c>
      <c r="J16" s="115">
        <f>SUM(viikoittain!J30:J33)</f>
        <v>18</v>
      </c>
      <c r="K16" s="116">
        <f>SUM(viikoittain!K30:K33)</f>
        <v>0</v>
      </c>
      <c r="L16" s="117">
        <f>SUM(viikoittain!L30:L33)</f>
        <v>6</v>
      </c>
      <c r="M16" s="141">
        <f>SUM(viikoittain!N30:N33)</f>
        <v>6</v>
      </c>
      <c r="N16" s="115">
        <f>SUM(viikoittain!P30:P33)</f>
        <v>14</v>
      </c>
      <c r="O16" s="115">
        <f>SUM(viikoittain!Q30:Q33)</f>
        <v>75</v>
      </c>
      <c r="P16" s="115">
        <f>SUM(viikoittain!R30:R33)</f>
        <v>268</v>
      </c>
      <c r="Q16" s="115">
        <f>SUM(viikoittain!S30:S33)</f>
        <v>0</v>
      </c>
      <c r="R16" s="116">
        <f>SUM(viikoittain!T30:T33)</f>
        <v>0</v>
      </c>
      <c r="S16" s="135">
        <f>N16+O16*(3/2)+P16+Q16*(1/3)+R16*(3/5)</f>
        <v>394.5</v>
      </c>
      <c r="T16" s="425">
        <f>IF(D16=0,0,S16/D16*60)</f>
        <v>10.933025404157044</v>
      </c>
      <c r="U16" s="117">
        <f>SUM(viikoittain!W30:W33)</f>
        <v>1398</v>
      </c>
      <c r="V16" s="115">
        <f>SUM(viikoittain!X30:X33)</f>
        <v>515</v>
      </c>
      <c r="W16" s="115">
        <f>SUM(viikoittain!Y30:Y33)</f>
        <v>0</v>
      </c>
      <c r="X16" s="115">
        <f>SUM(viikoittain!Z30:Z33)</f>
        <v>0</v>
      </c>
      <c r="Y16" s="115">
        <f>SUM(viikoittain!AA30:AA33)</f>
        <v>0</v>
      </c>
      <c r="Z16" s="115">
        <f>SUM(viikoittain!AB30:AB33)</f>
        <v>162</v>
      </c>
      <c r="AA16" s="115">
        <f>SUM(viikoittain!AC30:AC33)</f>
        <v>0</v>
      </c>
      <c r="AB16" s="116">
        <f>SUM(viikoittain!AD30:AD33)</f>
        <v>90</v>
      </c>
      <c r="AC16" s="117">
        <f>SUM(viikoittain!AE30:AE33)</f>
        <v>9</v>
      </c>
      <c r="AD16" s="116">
        <f>SUM(viikoittain!AF30:AF33)</f>
        <v>0</v>
      </c>
      <c r="AE16" s="135">
        <f>IF(MIN(viikoittain!AG30:AG33)=0,"",MIN(viikoittain!AG30:AG33))</f>
        <v>43</v>
      </c>
      <c r="AF16" s="115">
        <f>IF(COUNT(päivittäin!AK451:AK512)=0,0,AVERAGE(päivittäin!AK451:AK512))</f>
        <v>47.88076923076923</v>
      </c>
      <c r="AG16" s="116">
        <f>MAX(viikoittain!AI30:AI33)</f>
        <v>58</v>
      </c>
      <c r="AH16" s="115">
        <f>SUM(viikoittain!AK30:AK33)</f>
        <v>1</v>
      </c>
      <c r="AI16" s="152">
        <f>IF(COUNTA(päivittäin!AK453:AK516)&lt;5,0,(SUM(päivittäin!AJ451:AJ514)-SUM(viikoittain!AL30:AL33))/(COUNTA(päivittäin!AK453:AK516)-4))</f>
        <v>7.928571428571429</v>
      </c>
      <c r="AK16" s="142" t="s">
        <v>96</v>
      </c>
    </row>
    <row r="17" spans="1:40" ht="10.5" customHeight="1">
      <c r="A17" s="118"/>
      <c r="B17" s="119"/>
      <c r="C17" s="161"/>
      <c r="D17" s="159">
        <f>IF(AND(B16="",D16&lt;&gt;0),D16/60,"")</f>
      </c>
      <c r="E17" s="121">
        <f aca="true" t="shared" si="14" ref="E17:K17">IF($D16=0,0,E16/$D16)</f>
        <v>0.8364896073903002</v>
      </c>
      <c r="F17" s="122">
        <f t="shared" si="14"/>
        <v>0.02678983833718245</v>
      </c>
      <c r="G17" s="122">
        <f t="shared" si="14"/>
        <v>0.08175519630484988</v>
      </c>
      <c r="H17" s="122">
        <f t="shared" si="14"/>
        <v>0.04341801385681293</v>
      </c>
      <c r="I17" s="122">
        <f t="shared" si="14"/>
        <v>0.003233256351039261</v>
      </c>
      <c r="J17" s="122">
        <f t="shared" si="14"/>
        <v>0.008314087759815243</v>
      </c>
      <c r="K17" s="123">
        <f t="shared" si="14"/>
        <v>0</v>
      </c>
      <c r="L17" s="243">
        <f>SUM(viikoittain!M30:M33)</f>
        <v>35.85</v>
      </c>
      <c r="M17" s="244">
        <f>SUM(viikoittain!O30:O33)</f>
        <v>39.9</v>
      </c>
      <c r="N17" s="161"/>
      <c r="O17" s="161"/>
      <c r="P17" s="161"/>
      <c r="Q17" s="161"/>
      <c r="R17" s="120"/>
      <c r="S17" s="134"/>
      <c r="T17" s="426"/>
      <c r="U17" s="121">
        <f aca="true" t="shared" si="15" ref="U17:AB17">IF($D16=0,0,U16/$D16)</f>
        <v>0.6457274826789838</v>
      </c>
      <c r="V17" s="122">
        <f t="shared" si="15"/>
        <v>0.23787528868360278</v>
      </c>
      <c r="W17" s="122">
        <f t="shared" si="15"/>
        <v>0</v>
      </c>
      <c r="X17" s="122">
        <f t="shared" si="15"/>
        <v>0</v>
      </c>
      <c r="Y17" s="122">
        <f t="shared" si="15"/>
        <v>0</v>
      </c>
      <c r="Z17" s="122">
        <f t="shared" si="15"/>
        <v>0.07482678983833718</v>
      </c>
      <c r="AA17" s="122">
        <f t="shared" si="15"/>
        <v>0</v>
      </c>
      <c r="AB17" s="123">
        <f t="shared" si="15"/>
        <v>0.04157043879907621</v>
      </c>
      <c r="AC17" s="119"/>
      <c r="AD17" s="120"/>
      <c r="AE17" s="165"/>
      <c r="AF17" s="130"/>
      <c r="AG17" s="120"/>
      <c r="AH17" s="161"/>
      <c r="AI17" s="151"/>
      <c r="AL17" s="201"/>
      <c r="AM17" s="450">
        <f>AM2-D28</f>
        <v>-0.21666666666669698</v>
      </c>
      <c r="AN17" s="207" t="s">
        <v>92</v>
      </c>
    </row>
    <row r="18" spans="1:39" ht="10.5" customHeight="1">
      <c r="A18" s="113">
        <v>9</v>
      </c>
      <c r="B18" s="114" t="s">
        <v>6</v>
      </c>
      <c r="C18" s="115">
        <f>SUM(viikoittain!C34:C37)</f>
        <v>37</v>
      </c>
      <c r="D18" s="116">
        <f>SUM(E18:K18)</f>
        <v>2526</v>
      </c>
      <c r="E18" s="117">
        <f>SUM(viikoittain!E34:E37)</f>
        <v>1985</v>
      </c>
      <c r="F18" s="115">
        <f>SUM(viikoittain!F34:F37)</f>
        <v>50</v>
      </c>
      <c r="G18" s="115">
        <f>SUM(viikoittain!G34:G37)</f>
        <v>288</v>
      </c>
      <c r="H18" s="115">
        <f>SUM(viikoittain!H34:H37)</f>
        <v>128</v>
      </c>
      <c r="I18" s="115">
        <f>SUM(viikoittain!I34:I37)</f>
        <v>8</v>
      </c>
      <c r="J18" s="115">
        <f>SUM(viikoittain!J34:J37)</f>
        <v>67</v>
      </c>
      <c r="K18" s="116">
        <f>SUM(viikoittain!K34:K37)</f>
        <v>0</v>
      </c>
      <c r="L18" s="117">
        <f>SUM(viikoittain!L34:L37)</f>
        <v>7</v>
      </c>
      <c r="M18" s="141">
        <f>SUM(viikoittain!N34:N37)</f>
        <v>5</v>
      </c>
      <c r="N18" s="115">
        <f>SUM(viikoittain!P34:P37)</f>
        <v>0</v>
      </c>
      <c r="O18" s="115">
        <f>SUM(viikoittain!Q34:Q37)</f>
        <v>118</v>
      </c>
      <c r="P18" s="115">
        <f>SUM(viikoittain!R34:R37)</f>
        <v>264</v>
      </c>
      <c r="Q18" s="115">
        <f>SUM(viikoittain!S34:S37)</f>
        <v>81</v>
      </c>
      <c r="R18" s="116">
        <f>SUM(viikoittain!T34:T37)</f>
        <v>0</v>
      </c>
      <c r="S18" s="135">
        <f>N18+O18*(3/2)+P18+Q18*(1/3)+R18*(3/5)</f>
        <v>468</v>
      </c>
      <c r="T18" s="425">
        <f>IF(D18=0,0,S18/D18*60)</f>
        <v>11.116389548693586</v>
      </c>
      <c r="U18" s="117">
        <f>SUM(viikoittain!W34:W37)</f>
        <v>1464</v>
      </c>
      <c r="V18" s="115">
        <f>SUM(viikoittain!X34:X37)</f>
        <v>772</v>
      </c>
      <c r="W18" s="115">
        <f>SUM(viikoittain!Y34:Y37)</f>
        <v>0</v>
      </c>
      <c r="X18" s="115">
        <f>SUM(viikoittain!Z34:Z37)</f>
        <v>0</v>
      </c>
      <c r="Y18" s="115">
        <f>SUM(viikoittain!AA34:AA37)</f>
        <v>205</v>
      </c>
      <c r="Z18" s="115">
        <f>SUM(viikoittain!AB34:AB37)</f>
        <v>0</v>
      </c>
      <c r="AA18" s="115">
        <f>SUM(viikoittain!AC34:AC37)</f>
        <v>15</v>
      </c>
      <c r="AB18" s="116">
        <f>SUM(viikoittain!AD34:AD37)</f>
        <v>70</v>
      </c>
      <c r="AC18" s="117">
        <f>SUM(viikoittain!AE34:AE37)</f>
        <v>41</v>
      </c>
      <c r="AD18" s="116">
        <f>SUM(viikoittain!AF34:AF37)</f>
        <v>0</v>
      </c>
      <c r="AE18" s="135">
        <f>IF(MIN(viikoittain!AG34:AG37)=0,"",MIN(viikoittain!AG34:AG37))</f>
        <v>43</v>
      </c>
      <c r="AF18" s="115">
        <f>IF(COUNT(päivittäin!AK515:AK576)=0,0,AVERAGE(päivittäin!AK515:AK576))</f>
        <v>47.28645833333333</v>
      </c>
      <c r="AG18" s="116">
        <f>MAX(viikoittain!AI34:AI37)</f>
        <v>51</v>
      </c>
      <c r="AH18" s="115">
        <f>SUM(viikoittain!AK34:AK37)</f>
        <v>4</v>
      </c>
      <c r="AI18" s="152">
        <f>IF(COUNTA(päivittäin!AK517:AK580)&lt;5,0,(SUM(päivittäin!AJ515:AJ578)-SUM(viikoittain!AL34:AL37))/(COUNTA(päivittäin!AK517:AK580)-4))</f>
        <v>7.535714285714286</v>
      </c>
      <c r="AM18" s="331">
        <f>AM17/AM2</f>
        <v>-0.0004088050314465981</v>
      </c>
    </row>
    <row r="19" spans="1:39" ht="10.5" customHeight="1">
      <c r="A19" s="118"/>
      <c r="B19" s="119"/>
      <c r="C19" s="161"/>
      <c r="D19" s="159">
        <f>IF(AND(B18="",D18&lt;&gt;0),D18/60,"")</f>
      </c>
      <c r="E19" s="121">
        <f aca="true" t="shared" si="16" ref="E19:K19">IF($D18=0,0,E18/$D18)</f>
        <v>0.785827395091053</v>
      </c>
      <c r="F19" s="122">
        <f t="shared" si="16"/>
        <v>0.01979414093428345</v>
      </c>
      <c r="G19" s="122">
        <f t="shared" si="16"/>
        <v>0.11401425178147269</v>
      </c>
      <c r="H19" s="122">
        <f t="shared" si="16"/>
        <v>0.050673000791765635</v>
      </c>
      <c r="I19" s="122">
        <f t="shared" si="16"/>
        <v>0.003167062549485352</v>
      </c>
      <c r="J19" s="122">
        <f t="shared" si="16"/>
        <v>0.026524148851939825</v>
      </c>
      <c r="K19" s="123">
        <f t="shared" si="16"/>
        <v>0</v>
      </c>
      <c r="L19" s="243">
        <f>SUM(viikoittain!M34:M37)</f>
        <v>54.5</v>
      </c>
      <c r="M19" s="244">
        <f>SUM(viikoittain!O34:O37)</f>
        <v>39.7</v>
      </c>
      <c r="N19" s="161"/>
      <c r="O19" s="161"/>
      <c r="P19" s="161"/>
      <c r="Q19" s="161"/>
      <c r="R19" s="120"/>
      <c r="S19" s="134"/>
      <c r="T19" s="426"/>
      <c r="U19" s="121">
        <f aca="true" t="shared" si="17" ref="U19:AB19">IF($D18=0,0,U18/$D18)</f>
        <v>0.5795724465558195</v>
      </c>
      <c r="V19" s="122">
        <f t="shared" si="17"/>
        <v>0.3056215360253365</v>
      </c>
      <c r="W19" s="122">
        <f t="shared" si="17"/>
        <v>0</v>
      </c>
      <c r="X19" s="122">
        <f t="shared" si="17"/>
        <v>0</v>
      </c>
      <c r="Y19" s="122">
        <f t="shared" si="17"/>
        <v>0.08115597783056215</v>
      </c>
      <c r="Z19" s="122">
        <f t="shared" si="17"/>
        <v>0</v>
      </c>
      <c r="AA19" s="122">
        <f t="shared" si="17"/>
        <v>0.0059382422802850355</v>
      </c>
      <c r="AB19" s="123">
        <f t="shared" si="17"/>
        <v>0.027711797307996833</v>
      </c>
      <c r="AC19" s="119"/>
      <c r="AD19" s="120"/>
      <c r="AE19" s="165"/>
      <c r="AF19" s="130"/>
      <c r="AG19" s="120"/>
      <c r="AH19" s="161"/>
      <c r="AI19" s="151"/>
      <c r="AK19" s="142" t="s">
        <v>130</v>
      </c>
      <c r="AM19" s="331"/>
    </row>
    <row r="20" spans="1:40" ht="10.5" customHeight="1">
      <c r="A20" s="113">
        <v>10</v>
      </c>
      <c r="B20" s="114" t="s">
        <v>496</v>
      </c>
      <c r="C20" s="115">
        <f>SUM(viikoittain!C38:C41)</f>
        <v>48</v>
      </c>
      <c r="D20" s="116">
        <f>SUM(E20:K20)</f>
        <v>3252</v>
      </c>
      <c r="E20" s="117">
        <f>SUM(viikoittain!E38:E41)</f>
        <v>2832</v>
      </c>
      <c r="F20" s="115">
        <f>SUM(viikoittain!F38:F41)</f>
        <v>130</v>
      </c>
      <c r="G20" s="115">
        <f>SUM(viikoittain!G38:G41)</f>
        <v>113</v>
      </c>
      <c r="H20" s="115">
        <f>SUM(viikoittain!H38:H41)</f>
        <v>84</v>
      </c>
      <c r="I20" s="115">
        <f>SUM(viikoittain!I38:I41)</f>
        <v>10</v>
      </c>
      <c r="J20" s="115">
        <f>SUM(viikoittain!J38:J41)</f>
        <v>83</v>
      </c>
      <c r="K20" s="116">
        <f>SUM(viikoittain!K38:K41)</f>
        <v>0</v>
      </c>
      <c r="L20" s="117">
        <f>SUM(viikoittain!L38:L41)</f>
        <v>2</v>
      </c>
      <c r="M20" s="141">
        <f>SUM(viikoittain!N38:N41)</f>
        <v>13</v>
      </c>
      <c r="N20" s="115">
        <f>SUM(viikoittain!P38:P41)</f>
        <v>22</v>
      </c>
      <c r="O20" s="115">
        <f>SUM(viikoittain!Q38:Q41)</f>
        <v>132</v>
      </c>
      <c r="P20" s="115">
        <f>SUM(viikoittain!R38:R41)</f>
        <v>280</v>
      </c>
      <c r="Q20" s="115">
        <f>SUM(viikoittain!S38:S41)</f>
        <v>118</v>
      </c>
      <c r="R20" s="116">
        <f>SUM(viikoittain!T38:T41)</f>
        <v>0</v>
      </c>
      <c r="S20" s="135">
        <f>N20+O20*(3/2)+P20+Q20*(1/3)+R20*(3/5)</f>
        <v>539.3333333333334</v>
      </c>
      <c r="T20" s="425">
        <f>IF(D20=0,0,S20/D20*60)</f>
        <v>9.95079950799508</v>
      </c>
      <c r="U20" s="117">
        <f>SUM(viikoittain!W38:W41)</f>
        <v>1527</v>
      </c>
      <c r="V20" s="115">
        <f>SUM(viikoittain!X38:X41)</f>
        <v>998</v>
      </c>
      <c r="W20" s="115">
        <f>SUM(viikoittain!Y38:Y41)</f>
        <v>0</v>
      </c>
      <c r="X20" s="115">
        <f>SUM(viikoittain!Z38:Z41)</f>
        <v>0</v>
      </c>
      <c r="Y20" s="115">
        <f>SUM(viikoittain!AA38:AA41)</f>
        <v>290</v>
      </c>
      <c r="Z20" s="115">
        <f>SUM(viikoittain!AB38:AB41)</f>
        <v>230</v>
      </c>
      <c r="AA20" s="115">
        <f>SUM(viikoittain!AC38:AC41)</f>
        <v>12</v>
      </c>
      <c r="AB20" s="116">
        <f>SUM(viikoittain!AD38:AD41)</f>
        <v>195</v>
      </c>
      <c r="AC20" s="117">
        <f>SUM(viikoittain!AE38:AE41)</f>
        <v>19</v>
      </c>
      <c r="AD20" s="116">
        <f>SUM(viikoittain!AF38:AF41)</f>
        <v>0</v>
      </c>
      <c r="AE20" s="135">
        <f>IF(MIN(viikoittain!AG38:AG41)=0,"",MIN(viikoittain!AG38:AG41))</f>
        <v>44</v>
      </c>
      <c r="AF20" s="115">
        <f>IF(COUNT(päivittäin!AK579:AK640)=0,0,AVERAGE(päivittäin!AK579:AK640))</f>
        <v>47.59285714285714</v>
      </c>
      <c r="AG20" s="116">
        <f>MAX(viikoittain!AI38:AI41)</f>
        <v>52</v>
      </c>
      <c r="AH20" s="115">
        <f>SUM(viikoittain!AK38:AK41)</f>
        <v>0</v>
      </c>
      <c r="AI20" s="152">
        <f>IF(COUNTA(päivittäin!AK581:AK644)&lt;5,0,(SUM(päivittäin!AJ579:AJ642)-SUM(viikoittain!AL38:AL41))/(COUNTA(päivittäin!AK581:AK644)-4))</f>
        <v>7.8928571428571415</v>
      </c>
      <c r="AM20" s="450">
        <f>D28-(AM3/364)*AM2</f>
        <v>0.21666666666669698</v>
      </c>
      <c r="AN20" s="207" t="s">
        <v>92</v>
      </c>
    </row>
    <row r="21" spans="1:35" ht="10.5" customHeight="1">
      <c r="A21" s="118"/>
      <c r="B21" s="148"/>
      <c r="C21" s="161"/>
      <c r="D21" s="216">
        <f>IF(AND(B20="",D20&lt;&gt;0),D20/60,"")</f>
      </c>
      <c r="E21" s="121">
        <f aca="true" t="shared" si="18" ref="E21:K21">IF($D20=0,0,E20/$D20)</f>
        <v>0.8708487084870848</v>
      </c>
      <c r="F21" s="122">
        <f t="shared" si="18"/>
        <v>0.03997539975399754</v>
      </c>
      <c r="G21" s="122">
        <f t="shared" si="18"/>
        <v>0.034747847478474786</v>
      </c>
      <c r="H21" s="122">
        <f t="shared" si="18"/>
        <v>0.025830258302583026</v>
      </c>
      <c r="I21" s="122">
        <f t="shared" si="18"/>
        <v>0.003075030750307503</v>
      </c>
      <c r="J21" s="122">
        <f t="shared" si="18"/>
        <v>0.025522755227552277</v>
      </c>
      <c r="K21" s="123">
        <f t="shared" si="18"/>
        <v>0</v>
      </c>
      <c r="L21" s="243">
        <f>SUM(viikoittain!M38:M41)</f>
        <v>17.8</v>
      </c>
      <c r="M21" s="244">
        <f>SUM(viikoittain!O38:O41)</f>
        <v>101.3</v>
      </c>
      <c r="N21" s="161"/>
      <c r="O21" s="161"/>
      <c r="P21" s="161"/>
      <c r="Q21" s="161"/>
      <c r="R21" s="120"/>
      <c r="S21" s="134"/>
      <c r="T21" s="426"/>
      <c r="U21" s="121">
        <f aca="true" t="shared" si="19" ref="U21:AB21">IF($D20=0,0,U20/$D20)</f>
        <v>0.46955719557195574</v>
      </c>
      <c r="V21" s="122">
        <f t="shared" si="19"/>
        <v>0.3068880688806888</v>
      </c>
      <c r="W21" s="122">
        <f t="shared" si="19"/>
        <v>0</v>
      </c>
      <c r="X21" s="122">
        <f t="shared" si="19"/>
        <v>0</v>
      </c>
      <c r="Y21" s="122">
        <f t="shared" si="19"/>
        <v>0.08917589175891759</v>
      </c>
      <c r="Z21" s="122">
        <f t="shared" si="19"/>
        <v>0.07072570725707257</v>
      </c>
      <c r="AA21" s="122">
        <f t="shared" si="19"/>
        <v>0.0036900369003690036</v>
      </c>
      <c r="AB21" s="123">
        <f t="shared" si="19"/>
        <v>0.05996309963099631</v>
      </c>
      <c r="AC21" s="119"/>
      <c r="AD21" s="120"/>
      <c r="AE21" s="165"/>
      <c r="AF21" s="130"/>
      <c r="AG21" s="120"/>
      <c r="AH21" s="161"/>
      <c r="AI21" s="151"/>
    </row>
    <row r="22" spans="1:37" ht="10.5" customHeight="1">
      <c r="A22" s="113">
        <v>11</v>
      </c>
      <c r="B22" s="114" t="s">
        <v>129</v>
      </c>
      <c r="C22" s="115">
        <f>SUM(viikoittain!C42:C45)</f>
        <v>17</v>
      </c>
      <c r="D22" s="116">
        <f>SUM(E22:K22)</f>
        <v>778</v>
      </c>
      <c r="E22" s="117">
        <f>SUM(viikoittain!E42:E45)</f>
        <v>577</v>
      </c>
      <c r="F22" s="115">
        <f>SUM(viikoittain!F42:F45)</f>
        <v>26</v>
      </c>
      <c r="G22" s="115">
        <f>SUM(viikoittain!G42:G45)</f>
        <v>56</v>
      </c>
      <c r="H22" s="115">
        <f>SUM(viikoittain!H42:H45)</f>
        <v>89</v>
      </c>
      <c r="I22" s="115">
        <f>SUM(viikoittain!I42:I45)</f>
        <v>5</v>
      </c>
      <c r="J22" s="115">
        <f>SUM(viikoittain!J42:J45)</f>
        <v>25</v>
      </c>
      <c r="K22" s="116">
        <f>SUM(viikoittain!K42:K45)</f>
        <v>0</v>
      </c>
      <c r="L22" s="117">
        <f>SUM(viikoittain!L42:L45)</f>
        <v>2</v>
      </c>
      <c r="M22" s="141">
        <f>SUM(viikoittain!N42:N45)</f>
        <v>0</v>
      </c>
      <c r="N22" s="115">
        <f>SUM(viikoittain!P42:P45)</f>
        <v>0</v>
      </c>
      <c r="O22" s="115">
        <f>SUM(viikoittain!Q42:Q45)</f>
        <v>30</v>
      </c>
      <c r="P22" s="115">
        <f>SUM(viikoittain!R42:R45)</f>
        <v>102</v>
      </c>
      <c r="Q22" s="115">
        <f>SUM(viikoittain!S42:S45)</f>
        <v>0</v>
      </c>
      <c r="R22" s="116">
        <f>SUM(viikoittain!T42:T45)</f>
        <v>0</v>
      </c>
      <c r="S22" s="135">
        <f>N22+O22*(3/2)+P22+Q22*(1/3)+R22*(3/5)</f>
        <v>147</v>
      </c>
      <c r="T22" s="425">
        <f>IF(D22=0,0,S22/D22*60)</f>
        <v>11.336760925449871</v>
      </c>
      <c r="U22" s="117">
        <f>SUM(viikoittain!W42:W45)</f>
        <v>600</v>
      </c>
      <c r="V22" s="115">
        <f>SUM(viikoittain!X42:X45)</f>
        <v>178</v>
      </c>
      <c r="W22" s="115">
        <f>SUM(viikoittain!Y42:Y45)</f>
        <v>0</v>
      </c>
      <c r="X22" s="115">
        <f>SUM(viikoittain!Z42:Z45)</f>
        <v>0</v>
      </c>
      <c r="Y22" s="115">
        <f>SUM(viikoittain!AA42:AA45)</f>
        <v>0</v>
      </c>
      <c r="Z22" s="115">
        <f>SUM(viikoittain!AB42:AB45)</f>
        <v>0</v>
      </c>
      <c r="AA22" s="115">
        <f>SUM(viikoittain!AC42:AC45)</f>
        <v>0</v>
      </c>
      <c r="AB22" s="116">
        <f>SUM(viikoittain!AD42:AD45)</f>
        <v>0</v>
      </c>
      <c r="AC22" s="117">
        <f>SUM(viikoittain!AE42:AE45)</f>
        <v>29</v>
      </c>
      <c r="AD22" s="116">
        <f>SUM(viikoittain!AF42:AF45)</f>
        <v>0</v>
      </c>
      <c r="AE22" s="135">
        <f>IF(MIN(viikoittain!AG42:AG45)=0,"",MIN(viikoittain!AG42:AG45))</f>
        <v>46</v>
      </c>
      <c r="AF22" s="115">
        <f>IF(COUNT(päivittäin!AK643:AK704)=0,0,AVERAGE(päivittäin!AK643:AK704))</f>
        <v>53.33932980599647</v>
      </c>
      <c r="AG22" s="116">
        <f>MAX(viikoittain!AI42:AI45)</f>
        <v>61</v>
      </c>
      <c r="AH22" s="115">
        <f>SUM(viikoittain!AK42:AK45)</f>
        <v>12</v>
      </c>
      <c r="AI22" s="152">
        <f>IF(COUNTA(päivittäin!AK645:AK708)&lt;5,0,(SUM(päivittäin!AJ643:AJ706)-SUM(viikoittain!AL42:AL45))/(COUNTA(päivittäin!AK645:AK708)-4))</f>
        <v>7.750000000000001</v>
      </c>
      <c r="AK22" s="142" t="s">
        <v>32</v>
      </c>
    </row>
    <row r="23" spans="1:40" ht="10.5" customHeight="1">
      <c r="A23" s="118"/>
      <c r="B23" s="119"/>
      <c r="C23" s="161"/>
      <c r="D23" s="159">
        <f>IF(AND(B22="",D22&lt;&gt;0),D22/60,"")</f>
      </c>
      <c r="E23" s="121">
        <f aca="true" t="shared" si="20" ref="E23:K23">IF($D22=0,0,E22/$D22)</f>
        <v>0.7416452442159382</v>
      </c>
      <c r="F23" s="122">
        <f t="shared" si="20"/>
        <v>0.033419023136246784</v>
      </c>
      <c r="G23" s="122">
        <f t="shared" si="20"/>
        <v>0.07197943444730077</v>
      </c>
      <c r="H23" s="122">
        <f t="shared" si="20"/>
        <v>0.11439588688946016</v>
      </c>
      <c r="I23" s="122">
        <f t="shared" si="20"/>
        <v>0.006426735218508998</v>
      </c>
      <c r="J23" s="122">
        <f t="shared" si="20"/>
        <v>0.032133676092544985</v>
      </c>
      <c r="K23" s="123">
        <f t="shared" si="20"/>
        <v>0</v>
      </c>
      <c r="L23" s="243">
        <f>SUM(viikoittain!M42:M45)</f>
        <v>17.5</v>
      </c>
      <c r="M23" s="244">
        <f>SUM(viikoittain!O42:O45)</f>
        <v>0</v>
      </c>
      <c r="N23" s="161"/>
      <c r="O23" s="161"/>
      <c r="P23" s="161"/>
      <c r="Q23" s="161"/>
      <c r="R23" s="120"/>
      <c r="S23" s="134"/>
      <c r="T23" s="426"/>
      <c r="U23" s="121">
        <f aca="true" t="shared" si="21" ref="U23:AB23">IF($D22=0,0,U22/$D22)</f>
        <v>0.7712082262210797</v>
      </c>
      <c r="V23" s="122">
        <f t="shared" si="21"/>
        <v>0.22879177377892032</v>
      </c>
      <c r="W23" s="122">
        <f t="shared" si="21"/>
        <v>0</v>
      </c>
      <c r="X23" s="122">
        <f t="shared" si="21"/>
        <v>0</v>
      </c>
      <c r="Y23" s="122">
        <f t="shared" si="21"/>
        <v>0</v>
      </c>
      <c r="Z23" s="122">
        <f t="shared" si="21"/>
        <v>0</v>
      </c>
      <c r="AA23" s="122">
        <f t="shared" si="21"/>
        <v>0</v>
      </c>
      <c r="AB23" s="123">
        <f t="shared" si="21"/>
        <v>0</v>
      </c>
      <c r="AC23" s="119"/>
      <c r="AD23" s="120"/>
      <c r="AE23" s="165"/>
      <c r="AF23" s="130"/>
      <c r="AG23" s="120"/>
      <c r="AH23" s="161"/>
      <c r="AI23" s="151"/>
      <c r="AM23" s="357">
        <f>D29</f>
        <v>530.2166666666667</v>
      </c>
      <c r="AN23" s="207" t="s">
        <v>34</v>
      </c>
    </row>
    <row r="24" spans="1:40" ht="10.5" customHeight="1">
      <c r="A24" s="113">
        <v>12</v>
      </c>
      <c r="B24" s="114" t="s">
        <v>224</v>
      </c>
      <c r="C24" s="115">
        <f>SUM(viikoittain!C46:C49)</f>
        <v>26</v>
      </c>
      <c r="D24" s="116">
        <f>SUM(E24:K24)</f>
        <v>1409</v>
      </c>
      <c r="E24" s="117">
        <f>SUM(viikoittain!E46:E49)</f>
        <v>1160</v>
      </c>
      <c r="F24" s="115">
        <f>SUM(viikoittain!F46:F49)</f>
        <v>59</v>
      </c>
      <c r="G24" s="115">
        <f>SUM(viikoittain!G46:G49)</f>
        <v>57</v>
      </c>
      <c r="H24" s="115">
        <f>SUM(viikoittain!H46:H49)</f>
        <v>81</v>
      </c>
      <c r="I24" s="115">
        <f>SUM(viikoittain!I46:I49)</f>
        <v>14</v>
      </c>
      <c r="J24" s="115">
        <f>SUM(viikoittain!J46:J49)</f>
        <v>38</v>
      </c>
      <c r="K24" s="116">
        <f>SUM(viikoittain!K46:K49)</f>
        <v>0</v>
      </c>
      <c r="L24" s="117">
        <f>SUM(viikoittain!L46:L49)</f>
        <v>2</v>
      </c>
      <c r="M24" s="141">
        <f>SUM(viikoittain!N46:N49)</f>
        <v>3</v>
      </c>
      <c r="N24" s="115">
        <f>SUM(viikoittain!P46:P49)</f>
        <v>0</v>
      </c>
      <c r="O24" s="115">
        <f>SUM(viikoittain!Q46:Q49)</f>
        <v>27</v>
      </c>
      <c r="P24" s="115">
        <f>SUM(viikoittain!R46:R49)</f>
        <v>210</v>
      </c>
      <c r="Q24" s="115">
        <f>SUM(viikoittain!S46:S49)</f>
        <v>20</v>
      </c>
      <c r="R24" s="116">
        <f>SUM(viikoittain!T46:T49)</f>
        <v>0</v>
      </c>
      <c r="S24" s="135">
        <f>N24+O24*(3/2)+P24+Q24*(1/3)+R24*(3/5)</f>
        <v>257.1666666666667</v>
      </c>
      <c r="T24" s="425">
        <f>IF(D24=0,0,S24/D24*60)</f>
        <v>10.951029098651526</v>
      </c>
      <c r="U24" s="117">
        <f>SUM(viikoittain!W46:W49)</f>
        <v>1125</v>
      </c>
      <c r="V24" s="115">
        <f>SUM(viikoittain!X46:X49)</f>
        <v>234</v>
      </c>
      <c r="W24" s="115">
        <f>SUM(viikoittain!Y46:Y49)</f>
        <v>0</v>
      </c>
      <c r="X24" s="115">
        <f>SUM(viikoittain!Z46:Z49)</f>
        <v>0</v>
      </c>
      <c r="Y24" s="115">
        <f>SUM(viikoittain!AA46:AA49)</f>
        <v>50</v>
      </c>
      <c r="Z24" s="115">
        <f>SUM(viikoittain!AB46:AB49)</f>
        <v>0</v>
      </c>
      <c r="AA24" s="115">
        <f>SUM(viikoittain!AC46:AC49)</f>
        <v>0</v>
      </c>
      <c r="AB24" s="116">
        <f>SUM(viikoittain!AD46:AD49)</f>
        <v>0</v>
      </c>
      <c r="AC24" s="117">
        <f>SUM(viikoittain!AE46:AE49)</f>
        <v>41</v>
      </c>
      <c r="AD24" s="116">
        <f>SUM(viikoittain!AF46:AF49)</f>
        <v>3</v>
      </c>
      <c r="AE24" s="135">
        <f>IF(MIN(viikoittain!AG46:AG49)=0,"",MIN(viikoittain!AG46:AG49))</f>
        <v>51</v>
      </c>
      <c r="AF24" s="115">
        <f>IF(COUNT(päivittäin!AK707:AK768)=0,0,AVERAGE(päivittäin!AK707:AK768))</f>
        <v>56.01111111111111</v>
      </c>
      <c r="AG24" s="116">
        <f>MAX(viikoittain!AI46:AI49)</f>
        <v>60</v>
      </c>
      <c r="AH24" s="115">
        <f>SUM(viikoittain!AK46:AK49)</f>
        <v>5</v>
      </c>
      <c r="AI24" s="152">
        <f>IF(COUNTA(päivittäin!AK709:AK772)&lt;5,0,(SUM(päivittäin!AJ707:AJ770)-SUM(viikoittain!AL46:AL49))/(COUNTA(päivittäin!AK709:AK772)-4))</f>
        <v>7.357142857142857</v>
      </c>
      <c r="AM24" s="195">
        <f>AM23/13</f>
        <v>40.78589743589744</v>
      </c>
      <c r="AN24" s="207" t="s">
        <v>20</v>
      </c>
    </row>
    <row r="25" spans="1:40" ht="10.5" customHeight="1">
      <c r="A25" s="118"/>
      <c r="B25" s="119"/>
      <c r="C25" s="161"/>
      <c r="D25" s="159">
        <f>IF(AND(B24="",D24&lt;&gt;0),D24/60,"")</f>
      </c>
      <c r="E25" s="121">
        <f aca="true" t="shared" si="22" ref="E25:K25">IF($D24=0,0,E24/$D24)</f>
        <v>0.8232789212207239</v>
      </c>
      <c r="F25" s="122">
        <f t="shared" si="22"/>
        <v>0.04187366926898509</v>
      </c>
      <c r="G25" s="122">
        <f t="shared" si="22"/>
        <v>0.04045422285308729</v>
      </c>
      <c r="H25" s="122">
        <f t="shared" si="22"/>
        <v>0.057487579843860895</v>
      </c>
      <c r="I25" s="122">
        <f t="shared" si="22"/>
        <v>0.0099361249112846</v>
      </c>
      <c r="J25" s="122">
        <f t="shared" si="22"/>
        <v>0.0269694819020582</v>
      </c>
      <c r="K25" s="123">
        <f t="shared" si="22"/>
        <v>0</v>
      </c>
      <c r="L25" s="243">
        <f>SUM(viikoittain!M46:M49)</f>
        <v>12.8</v>
      </c>
      <c r="M25" s="244">
        <f>SUM(viikoittain!O46:O49)</f>
        <v>18.6</v>
      </c>
      <c r="N25" s="161"/>
      <c r="O25" s="161"/>
      <c r="P25" s="161"/>
      <c r="Q25" s="161"/>
      <c r="R25" s="120"/>
      <c r="S25" s="134"/>
      <c r="T25" s="426"/>
      <c r="U25" s="121">
        <f aca="true" t="shared" si="23" ref="U25:AB25">IF($D24=0,0,U24/$D24)</f>
        <v>0.7984386089425124</v>
      </c>
      <c r="V25" s="122">
        <f t="shared" si="23"/>
        <v>0.1660752306600426</v>
      </c>
      <c r="W25" s="122">
        <f t="shared" si="23"/>
        <v>0</v>
      </c>
      <c r="X25" s="122">
        <f t="shared" si="23"/>
        <v>0</v>
      </c>
      <c r="Y25" s="122">
        <f t="shared" si="23"/>
        <v>0.035486160397444996</v>
      </c>
      <c r="Z25" s="122">
        <f t="shared" si="23"/>
        <v>0</v>
      </c>
      <c r="AA25" s="122">
        <f t="shared" si="23"/>
        <v>0</v>
      </c>
      <c r="AB25" s="123">
        <f t="shared" si="23"/>
        <v>0</v>
      </c>
      <c r="AC25" s="119"/>
      <c r="AD25" s="120"/>
      <c r="AE25" s="165"/>
      <c r="AF25" s="130"/>
      <c r="AG25" s="120"/>
      <c r="AH25" s="161"/>
      <c r="AI25" s="151"/>
      <c r="AM25" s="195">
        <f>AM23/52</f>
        <v>10.19647435897436</v>
      </c>
      <c r="AN25" s="207" t="s">
        <v>19</v>
      </c>
    </row>
    <row r="26" spans="1:40" ht="10.5" customHeight="1">
      <c r="A26" s="113">
        <v>13</v>
      </c>
      <c r="B26" s="114" t="s">
        <v>225</v>
      </c>
      <c r="C26" s="115">
        <f>SUM(viikoittain!C50:C53)</f>
        <v>30</v>
      </c>
      <c r="D26" s="116">
        <f>SUM(E26:K26)</f>
        <v>1843</v>
      </c>
      <c r="E26" s="117">
        <f>SUM(viikoittain!E50:E53)</f>
        <v>1435</v>
      </c>
      <c r="F26" s="115">
        <f>SUM(viikoittain!F50:F53)</f>
        <v>52</v>
      </c>
      <c r="G26" s="115">
        <f>SUM(viikoittain!G50:G53)</f>
        <v>133</v>
      </c>
      <c r="H26" s="115">
        <f>SUM(viikoittain!H50:H53)</f>
        <v>93</v>
      </c>
      <c r="I26" s="115">
        <f>SUM(viikoittain!I50:I53)</f>
        <v>4</v>
      </c>
      <c r="J26" s="115">
        <f>SUM(viikoittain!J50:J53)</f>
        <v>126</v>
      </c>
      <c r="K26" s="116">
        <f>SUM(viikoittain!K50:K53)</f>
        <v>0</v>
      </c>
      <c r="L26" s="117">
        <f>SUM(viikoittain!L50:L53)</f>
        <v>1</v>
      </c>
      <c r="M26" s="141">
        <f>SUM(viikoittain!N50:N53)</f>
        <v>7</v>
      </c>
      <c r="N26" s="115">
        <f>SUM(viikoittain!P50:P53)</f>
        <v>14</v>
      </c>
      <c r="O26" s="115">
        <f>SUM(viikoittain!Q50:Q53)</f>
        <v>44</v>
      </c>
      <c r="P26" s="115">
        <f>SUM(viikoittain!R50:R53)</f>
        <v>215</v>
      </c>
      <c r="Q26" s="115">
        <f>SUM(viikoittain!S50:S53)</f>
        <v>0</v>
      </c>
      <c r="R26" s="116">
        <f>SUM(viikoittain!T50:T53)</f>
        <v>0</v>
      </c>
      <c r="S26" s="135">
        <f>N26+O26*(3/2)+P26+Q26*(1/3)+R26*(3/5)</f>
        <v>295</v>
      </c>
      <c r="T26" s="425">
        <f>IF(D26=0,0,S26/D26*60)</f>
        <v>9.603906673901248</v>
      </c>
      <c r="U26" s="117">
        <f>SUM(viikoittain!W50:W53)</f>
        <v>1271</v>
      </c>
      <c r="V26" s="115">
        <f>SUM(viikoittain!X50:X53)</f>
        <v>319</v>
      </c>
      <c r="W26" s="115">
        <f>SUM(viikoittain!Y50:Y53)</f>
        <v>0</v>
      </c>
      <c r="X26" s="115">
        <f>SUM(viikoittain!Z50:Z53)</f>
        <v>0</v>
      </c>
      <c r="Y26" s="115">
        <f>SUM(viikoittain!AA50:AA53)</f>
        <v>0</v>
      </c>
      <c r="Z26" s="115">
        <f>SUM(viikoittain!AB50:AB53)</f>
        <v>15</v>
      </c>
      <c r="AA26" s="115">
        <f>SUM(viikoittain!AC50:AC53)</f>
        <v>103</v>
      </c>
      <c r="AB26" s="116">
        <f>SUM(viikoittain!AD50:AD53)</f>
        <v>135</v>
      </c>
      <c r="AC26" s="117">
        <f>SUM(viikoittain!AE50:AE53)</f>
        <v>21</v>
      </c>
      <c r="AD26" s="116">
        <f>SUM(viikoittain!AF50:AF53)</f>
        <v>0</v>
      </c>
      <c r="AE26" s="135">
        <f>IF(MIN(viikoittain!AG50:AG53)=0,"",MIN(viikoittain!AG50:AG53))</f>
      </c>
      <c r="AF26" s="115">
        <f>IF(COUNT(päivittäin!AK771:AK832)=0,0,AVERAGE(päivittäin!AK771:AK832))</f>
        <v>0</v>
      </c>
      <c r="AG26" s="116">
        <f>MAX(viikoittain!AI50:AI53)</f>
        <v>0</v>
      </c>
      <c r="AH26" s="115">
        <f>SUM(viikoittain!AK50:AK53)</f>
        <v>2</v>
      </c>
      <c r="AI26" s="152">
        <f>IF(COUNTA(päivittäin!AK773:AK836)&lt;5,0,(SUM(päivittäin!AJ771:AJ834)-SUM(viikoittain!AL50:AL53))/(COUNTA(päivittäin!AK773:AK836)-4))</f>
        <v>7.07142857142857</v>
      </c>
      <c r="AM26" s="195">
        <f>AM25/7*60</f>
        <v>87.39835164835166</v>
      </c>
      <c r="AN26" s="207" t="s">
        <v>25</v>
      </c>
    </row>
    <row r="27" spans="1:40" ht="10.5" customHeight="1" thickBot="1">
      <c r="A27" s="17"/>
      <c r="B27" s="18"/>
      <c r="C27" s="162"/>
      <c r="D27" s="19">
        <f>IF(AND(B26="",D26&lt;&gt;0),D26/60,"")</f>
      </c>
      <c r="E27" s="20">
        <f aca="true" t="shared" si="24" ref="E27:K27">IF($D26=0,0,E26/$D26)</f>
        <v>0.7786218122626153</v>
      </c>
      <c r="F27" s="21">
        <f t="shared" si="24"/>
        <v>0.02821486706456864</v>
      </c>
      <c r="G27" s="21">
        <f t="shared" si="24"/>
        <v>0.07216494845360824</v>
      </c>
      <c r="H27" s="21">
        <f t="shared" si="24"/>
        <v>0.050461204557786216</v>
      </c>
      <c r="I27" s="21">
        <f t="shared" si="24"/>
        <v>0.002170374389582203</v>
      </c>
      <c r="J27" s="21">
        <f t="shared" si="24"/>
        <v>0.0683667932718394</v>
      </c>
      <c r="K27" s="22">
        <f t="shared" si="24"/>
        <v>0</v>
      </c>
      <c r="L27" s="245">
        <f>SUM(viikoittain!M50:M53)</f>
        <v>11.8</v>
      </c>
      <c r="M27" s="246">
        <f>SUM(viikoittain!O50:O53)</f>
        <v>31.299999999999997</v>
      </c>
      <c r="N27" s="162"/>
      <c r="O27" s="162"/>
      <c r="P27" s="162"/>
      <c r="Q27" s="162"/>
      <c r="R27" s="19"/>
      <c r="S27" s="136"/>
      <c r="T27" s="427"/>
      <c r="U27" s="20">
        <f aca="true" t="shared" si="25" ref="U27:AB27">IF($D26=0,0,U26/$D26)</f>
        <v>0.689636462289745</v>
      </c>
      <c r="V27" s="21">
        <f t="shared" si="25"/>
        <v>0.17308735756918067</v>
      </c>
      <c r="W27" s="21">
        <f t="shared" si="25"/>
        <v>0</v>
      </c>
      <c r="X27" s="21">
        <f t="shared" si="25"/>
        <v>0</v>
      </c>
      <c r="Y27" s="21">
        <f t="shared" si="25"/>
        <v>0</v>
      </c>
      <c r="Z27" s="21">
        <f t="shared" si="25"/>
        <v>0.008138903960933261</v>
      </c>
      <c r="AA27" s="21">
        <f t="shared" si="25"/>
        <v>0.05588714053174173</v>
      </c>
      <c r="AB27" s="22">
        <f t="shared" si="25"/>
        <v>0.07325013564839934</v>
      </c>
      <c r="AC27" s="18"/>
      <c r="AD27" s="19"/>
      <c r="AE27" s="166"/>
      <c r="AF27" s="131"/>
      <c r="AG27" s="19"/>
      <c r="AH27" s="162"/>
      <c r="AI27" s="153"/>
      <c r="AK27" s="142" t="s">
        <v>33</v>
      </c>
      <c r="AN27" s="207"/>
    </row>
    <row r="28" spans="1:40" s="57" customFormat="1" ht="10.5" customHeight="1">
      <c r="A28" s="112" t="s">
        <v>77</v>
      </c>
      <c r="B28" s="218" t="s">
        <v>226</v>
      </c>
      <c r="C28" s="163">
        <f>C2+C4+C6+C8+C10+C12+C14+C16+C18+C20+C22+C24+C26</f>
        <v>465</v>
      </c>
      <c r="D28" s="327">
        <f aca="true" t="shared" si="26" ref="D28:K28">(D2+D4+D6+D8+D10+D12+D14+D16+D18+D20+D22+D24+D26)/60</f>
        <v>530.2166666666667</v>
      </c>
      <c r="E28" s="110">
        <f t="shared" si="26"/>
        <v>431.75</v>
      </c>
      <c r="F28" s="326">
        <f>(F2+F4+F6+F8+F10+F12+F14+F16+F18+F20+F22+F24+F26)/60</f>
        <v>23.5</v>
      </c>
      <c r="G28" s="326">
        <f t="shared" si="26"/>
        <v>31.083333333333332</v>
      </c>
      <c r="H28" s="326">
        <f t="shared" si="26"/>
        <v>16.383333333333333</v>
      </c>
      <c r="I28" s="326">
        <f t="shared" si="26"/>
        <v>2.316666666666667</v>
      </c>
      <c r="J28" s="326">
        <f t="shared" si="26"/>
        <v>25.183333333333334</v>
      </c>
      <c r="K28" s="327">
        <f t="shared" si="26"/>
        <v>0</v>
      </c>
      <c r="L28" s="110">
        <f aca="true" t="shared" si="27" ref="L28:R28">L2+L4+L6+L8+L10+L12+L14+L16+L18+L20+L22+L24+L26</f>
        <v>33</v>
      </c>
      <c r="M28" s="164">
        <f t="shared" si="27"/>
        <v>70</v>
      </c>
      <c r="N28" s="110">
        <f t="shared" si="27"/>
        <v>195</v>
      </c>
      <c r="O28" s="108">
        <f t="shared" si="27"/>
        <v>810</v>
      </c>
      <c r="P28" s="108">
        <f t="shared" si="27"/>
        <v>3505</v>
      </c>
      <c r="Q28" s="108">
        <f t="shared" si="27"/>
        <v>234</v>
      </c>
      <c r="R28" s="109">
        <f t="shared" si="27"/>
        <v>550</v>
      </c>
      <c r="S28" s="137">
        <f>N28+O28*(3/2)+P28+Q28*(1/3)+R28*(3/5)</f>
        <v>5323</v>
      </c>
      <c r="T28" s="425">
        <f>IF(D28=0,0,S28/D28)</f>
        <v>10.03929211328702</v>
      </c>
      <c r="U28" s="110">
        <f aca="true" t="shared" si="28" ref="U28:AB28">(U2+U4+U6+U8+U10+U12+U14+U16+U18+U20+U22+U24+U26)/60</f>
        <v>309.35</v>
      </c>
      <c r="V28" s="108">
        <f t="shared" si="28"/>
        <v>96.4</v>
      </c>
      <c r="W28" s="108">
        <f t="shared" si="28"/>
        <v>41.36666666666667</v>
      </c>
      <c r="X28" s="326">
        <f t="shared" si="28"/>
        <v>0</v>
      </c>
      <c r="Y28" s="326">
        <f t="shared" si="28"/>
        <v>9.7</v>
      </c>
      <c r="Z28" s="326">
        <f t="shared" si="28"/>
        <v>35.78333333333333</v>
      </c>
      <c r="AA28" s="326">
        <f t="shared" si="28"/>
        <v>17.433333333333334</v>
      </c>
      <c r="AB28" s="109">
        <f t="shared" si="28"/>
        <v>20.183333333333334</v>
      </c>
      <c r="AC28" s="110">
        <f>AC2+AC4+AC6+AC8+AC10+AC12+AC14+AC16+AC18+AC20+AC22+AC24+AC26</f>
        <v>324</v>
      </c>
      <c r="AD28" s="109">
        <f>AD2+AD4+AD6+AD8+AD10+AD12+AD14+AD16+AD18+AD20+AD22+AD24+AD26</f>
        <v>6</v>
      </c>
      <c r="AE28" s="167">
        <f>MIN(AE2,AE4,AE6,AE8,AE10,AE12,AE14,AE16,AE18,AE20,AE22,AE24,AE26)</f>
        <v>39</v>
      </c>
      <c r="AF28" s="111">
        <f>AVERAGE(päivittäin!AK3:AK832)</f>
        <v>49.10772263450833</v>
      </c>
      <c r="AG28" s="109">
        <f>MAX(AG2,AG4,AG6,AG8,AG10,AG12,AG14,AG16,AG18,AG20,AG22,AG24,AG26)</f>
        <v>66</v>
      </c>
      <c r="AH28" s="108">
        <f>AH2+AH4+AH6+AH8+AH10+AH12+AH14+AH16+AH18+AH20+AH22+AH24+AH26</f>
        <v>43</v>
      </c>
      <c r="AI28" s="154">
        <f>IF(COUNTA(päivittäin!AK3:AK834)=0,0,IF(AM3=364,(SUM(päivittäin!AJ3:AJ834)-SUM(viikoittain!AL2:AL53))/AM3,(SUM(päivittäin!AJ3:AJ834)-SUM(viikoittain!AL2:AL53))/(AM3-1)))</f>
        <v>7.604395604395603</v>
      </c>
      <c r="AJ28" s="144"/>
      <c r="AK28" s="142"/>
      <c r="AL28" s="190"/>
      <c r="AM28" s="357" t="e">
        <f>52*AM7</f>
        <v>#DIV/0!</v>
      </c>
      <c r="AN28" s="207" t="s">
        <v>34</v>
      </c>
    </row>
    <row r="29" spans="2:40" s="57" customFormat="1" ht="10.5" customHeight="1">
      <c r="B29" s="23"/>
      <c r="C29" s="85">
        <f>C28/(COUNTA(päivittäin!$AK$3:$AK$834)-52)*52*7</f>
        <v>464.9999999999999</v>
      </c>
      <c r="D29" s="447">
        <f>D28/(COUNTA(päivittäin!$AK$3:$AK$834)-52)*52*7</f>
        <v>530.2166666666667</v>
      </c>
      <c r="E29" s="85">
        <f>E28/(COUNTA(päivittäin!$AK$3:$AK$834)-52)*52*7</f>
        <v>431.75</v>
      </c>
      <c r="F29" s="85">
        <f>F28/(COUNTA(päivittäin!$AK$3:$AK$834)-52)*52*7</f>
        <v>23.500000000000004</v>
      </c>
      <c r="G29" s="85">
        <f>G28/(COUNTA(päivittäin!$AK$3:$AK$834)-52)*52*7</f>
        <v>31.083333333333336</v>
      </c>
      <c r="H29" s="85">
        <f>H28/(COUNTA(päivittäin!$AK$3:$AK$834)-52)*52*7</f>
        <v>16.383333333333333</v>
      </c>
      <c r="I29" s="85">
        <f>I28/(COUNTA(päivittäin!$AK$3:$AK$834)-52)*52*7</f>
        <v>2.316666666666667</v>
      </c>
      <c r="J29" s="85">
        <f>J28/(COUNTA(päivittäin!$AK$3:$AK$834)-52)*52*7</f>
        <v>25.183333333333334</v>
      </c>
      <c r="K29" s="85">
        <f>K28/(COUNTA(päivittäin!$AK$3:$AK$834)-52)*52*7</f>
        <v>0</v>
      </c>
      <c r="L29" s="28">
        <f>L28/(COUNTA(päivittäin!$AK$3:$AK$834)-52)*52*7</f>
        <v>33</v>
      </c>
      <c r="M29" s="82">
        <f>M28/(COUNTA(päivittäin!$AK$3:$AK$834)-52)*52*7</f>
        <v>70</v>
      </c>
      <c r="N29" s="28">
        <f>N28/(COUNTA(päivittäin!$AK$3:$AK$834)-52)*52*7</f>
        <v>195</v>
      </c>
      <c r="O29" s="29">
        <f>O28/(COUNTA(päivittäin!$AK$3:$AK$834)-52)*52*7</f>
        <v>810</v>
      </c>
      <c r="P29" s="29">
        <f>P28/(COUNTA(päivittäin!$AK$3:$AK$834)-52)*52*7</f>
        <v>3505</v>
      </c>
      <c r="Q29" s="29">
        <f>Q28/(COUNTA(päivittäin!$AK$3:$AK$834)-52)*52*7</f>
        <v>234</v>
      </c>
      <c r="R29" s="30">
        <f>R28/(COUNTA(päivittäin!$AK$3:$AK$322)-20)*20*7</f>
        <v>550</v>
      </c>
      <c r="S29" s="70">
        <f>S28/(COUNTA(päivittäin!$AK3:$AK834)-52)*52*7</f>
        <v>5323</v>
      </c>
      <c r="T29" s="125"/>
      <c r="U29" s="32">
        <f>U28/(COUNTA(päivittäin!$AK$3:$AK$834)-52)*52*7</f>
        <v>309.35</v>
      </c>
      <c r="V29" s="33">
        <f>V28/(COUNTA(päivittäin!$AK$3:$AK$834)-52)*52*7</f>
        <v>96.4</v>
      </c>
      <c r="W29" s="33">
        <f>W28/(COUNTA(päivittäin!$AK$3:$AK$322)-20)*20*7</f>
        <v>41.36666666666667</v>
      </c>
      <c r="X29" s="86">
        <f>X28/(COUNTA(päivittäin!$AK$3:$AK$834)-52)*52*7</f>
        <v>0</v>
      </c>
      <c r="Y29" s="86">
        <f>Y28/(COUNTA(päivittäin!$AK$3:$AK$834)-52)*52*7</f>
        <v>9.7</v>
      </c>
      <c r="Z29" s="33">
        <f>Z28/(COUNTA(päivittäin!$AK$3:$AK$834)-52)*52*7</f>
        <v>35.78333333333333</v>
      </c>
      <c r="AA29" s="33">
        <f>AA28/(COUNTA(päivittäin!$AK$3:$AK$834)-52)*52*7</f>
        <v>17.433333333333334</v>
      </c>
      <c r="AB29" s="34">
        <f>AB28/(COUNTA(päivittäin!$AK$3:$AK$834)-52)*52*7</f>
        <v>20.183333333333334</v>
      </c>
      <c r="AC29" s="28">
        <f>AC28/(COUNTA(päivittäin!$AK3:$AK834)-52)*52*7</f>
        <v>324</v>
      </c>
      <c r="AD29" s="30">
        <f>AD28/(COUNTA(päivittäin!$AK3:$AK834)-52)*52*7</f>
        <v>6</v>
      </c>
      <c r="AE29" s="168"/>
      <c r="AF29" s="33"/>
      <c r="AG29" s="36"/>
      <c r="AH29" s="33">
        <f>AH28/(COUNTA(päivittäin!$AK3:$AK834)-52)*52*7</f>
        <v>43</v>
      </c>
      <c r="AI29" s="325"/>
      <c r="AJ29" s="143"/>
      <c r="AK29" s="142"/>
      <c r="AL29" s="190"/>
      <c r="AM29" s="11"/>
      <c r="AN29" s="202"/>
    </row>
    <row r="30" spans="1:40" s="57" customFormat="1" ht="10.5" customHeight="1" thickBot="1">
      <c r="A30" s="102"/>
      <c r="B30" s="103"/>
      <c r="C30" s="219">
        <f>C29/52/7</f>
        <v>1.2774725274725272</v>
      </c>
      <c r="D30" s="104">
        <f>D28*60</f>
        <v>31813</v>
      </c>
      <c r="E30" s="105">
        <f aca="true" t="shared" si="29" ref="E30:K30">IF($D28=0,0,E28/($D30/60))</f>
        <v>0.8142897557602238</v>
      </c>
      <c r="F30" s="217">
        <f>IF($D28=0,0,F28/($D30/60))</f>
        <v>0.04432150378775972</v>
      </c>
      <c r="G30" s="217">
        <f t="shared" si="29"/>
        <v>0.05862383302423537</v>
      </c>
      <c r="H30" s="217">
        <f t="shared" si="29"/>
        <v>0.030899317888913334</v>
      </c>
      <c r="I30" s="217">
        <f t="shared" si="29"/>
        <v>0.004369282997516739</v>
      </c>
      <c r="J30" s="371">
        <f t="shared" si="29"/>
        <v>0.047496306541351015</v>
      </c>
      <c r="K30" s="370">
        <f t="shared" si="29"/>
        <v>0</v>
      </c>
      <c r="L30" s="247">
        <f>(SUM(päivittäin!Z$3:Z$834)-L28)/2</f>
        <v>275.2499999999999</v>
      </c>
      <c r="M30" s="210">
        <f>(SUM(päivittäin!AA$3:AA$834)-M28)/2</f>
        <v>458.00000000000006</v>
      </c>
      <c r="N30" s="106"/>
      <c r="O30" s="107"/>
      <c r="P30" s="107"/>
      <c r="Q30" s="61"/>
      <c r="R30" s="62"/>
      <c r="S30" s="138"/>
      <c r="T30" s="126"/>
      <c r="U30" s="105">
        <f aca="true" t="shared" si="30" ref="U30:AB30">IF($D28=0,0,U28/($D30/60))</f>
        <v>0.5834407317763178</v>
      </c>
      <c r="V30" s="438">
        <f t="shared" si="30"/>
        <v>0.1818124666017037</v>
      </c>
      <c r="W30" s="438">
        <f t="shared" si="30"/>
        <v>0.07801842014270895</v>
      </c>
      <c r="X30" s="217">
        <f t="shared" si="30"/>
        <v>0</v>
      </c>
      <c r="Y30" s="217">
        <f t="shared" si="30"/>
        <v>0.01829440794643699</v>
      </c>
      <c r="Z30" s="217">
        <f t="shared" si="30"/>
        <v>0.06748813378178731</v>
      </c>
      <c r="AA30" s="438">
        <f t="shared" si="30"/>
        <v>0.0328796403985792</v>
      </c>
      <c r="AB30" s="439">
        <f t="shared" si="30"/>
        <v>0.03806619935246597</v>
      </c>
      <c r="AC30" s="67"/>
      <c r="AD30" s="68"/>
      <c r="AE30" s="79"/>
      <c r="AF30" s="64"/>
      <c r="AG30" s="68"/>
      <c r="AH30" s="61"/>
      <c r="AI30" s="156"/>
      <c r="AJ30" s="143"/>
      <c r="AK30" s="142" t="s">
        <v>102</v>
      </c>
      <c r="AL30" s="190"/>
      <c r="AM30" s="11"/>
      <c r="AN30" s="202"/>
    </row>
    <row r="31" spans="1:40" s="57" customFormat="1" ht="10.5" customHeight="1">
      <c r="A31" s="372">
        <v>2005</v>
      </c>
      <c r="B31" s="373"/>
      <c r="C31" s="374">
        <v>456</v>
      </c>
      <c r="D31" s="375">
        <v>519.77</v>
      </c>
      <c r="E31" s="376">
        <v>412</v>
      </c>
      <c r="F31" s="377">
        <v>14.6</v>
      </c>
      <c r="G31" s="378">
        <v>33.4</v>
      </c>
      <c r="H31" s="378">
        <v>17</v>
      </c>
      <c r="I31" s="378">
        <v>2</v>
      </c>
      <c r="J31" s="378">
        <v>24.8</v>
      </c>
      <c r="K31" s="379">
        <v>15.6</v>
      </c>
      <c r="L31" s="380">
        <v>37</v>
      </c>
      <c r="M31" s="381">
        <v>69</v>
      </c>
      <c r="N31" s="373">
        <v>63</v>
      </c>
      <c r="O31" s="382">
        <v>751</v>
      </c>
      <c r="P31" s="382">
        <v>3455</v>
      </c>
      <c r="Q31" s="383">
        <v>340</v>
      </c>
      <c r="R31" s="384">
        <v>798</v>
      </c>
      <c r="S31" s="385">
        <f>N31+O31*(3/2)+P31+Q31*(1/3)+R31*(3/5)</f>
        <v>5236.633333333333</v>
      </c>
      <c r="T31" s="428">
        <f>IF(D31=0,0,S31/D31)</f>
        <v>10.07490492589671</v>
      </c>
      <c r="U31" s="386">
        <v>292</v>
      </c>
      <c r="V31" s="383">
        <v>100</v>
      </c>
      <c r="W31" s="383">
        <v>61</v>
      </c>
      <c r="X31" s="383">
        <v>3.2</v>
      </c>
      <c r="Y31" s="383">
        <v>14.4</v>
      </c>
      <c r="Z31" s="383">
        <v>12.5</v>
      </c>
      <c r="AA31" s="383">
        <v>21</v>
      </c>
      <c r="AB31" s="387">
        <v>16</v>
      </c>
      <c r="AC31" s="386">
        <v>327</v>
      </c>
      <c r="AD31" s="387">
        <v>7</v>
      </c>
      <c r="AE31" s="388">
        <v>36</v>
      </c>
      <c r="AF31" s="389">
        <v>41</v>
      </c>
      <c r="AG31" s="387"/>
      <c r="AH31" s="383">
        <v>47</v>
      </c>
      <c r="AI31" s="390">
        <v>7.65</v>
      </c>
      <c r="AJ31" s="143"/>
      <c r="AK31" s="142"/>
      <c r="AL31" s="190"/>
      <c r="AM31" s="196">
        <f>D28+AM4</f>
        <v>530.2166666666667</v>
      </c>
      <c r="AN31" s="202"/>
    </row>
    <row r="32" spans="1:40" s="57" customFormat="1" ht="10.5" customHeight="1">
      <c r="A32" s="391"/>
      <c r="B32" s="392"/>
      <c r="C32" s="393">
        <f>C31/52/7</f>
        <v>1.252747252747253</v>
      </c>
      <c r="D32" s="394"/>
      <c r="E32" s="395">
        <f aca="true" t="shared" si="31" ref="E32:K32">E31/$D31</f>
        <v>0.7926582911672471</v>
      </c>
      <c r="F32" s="396">
        <f t="shared" si="31"/>
        <v>0.028089347211266522</v>
      </c>
      <c r="G32" s="397">
        <f t="shared" si="31"/>
        <v>0.06425919156550013</v>
      </c>
      <c r="H32" s="396">
        <f t="shared" si="31"/>
        <v>0.03270677415010485</v>
      </c>
      <c r="I32" s="396">
        <f t="shared" si="31"/>
        <v>0.003847855782365277</v>
      </c>
      <c r="J32" s="396">
        <f t="shared" si="31"/>
        <v>0.047713411701329436</v>
      </c>
      <c r="K32" s="398">
        <f t="shared" si="31"/>
        <v>0.03001327510244916</v>
      </c>
      <c r="L32" s="399">
        <v>300</v>
      </c>
      <c r="M32" s="400">
        <v>433</v>
      </c>
      <c r="N32" s="401"/>
      <c r="O32" s="402"/>
      <c r="P32" s="402"/>
      <c r="Q32" s="403"/>
      <c r="R32" s="404"/>
      <c r="S32" s="451"/>
      <c r="T32" s="429"/>
      <c r="U32" s="452">
        <f aca="true" t="shared" si="32" ref="U32:AB32">U31/$D31</f>
        <v>0.5617869442253305</v>
      </c>
      <c r="V32" s="453">
        <f t="shared" si="32"/>
        <v>0.19239278911826385</v>
      </c>
      <c r="W32" s="453">
        <f t="shared" si="32"/>
        <v>0.11735960136214095</v>
      </c>
      <c r="X32" s="453">
        <f t="shared" si="32"/>
        <v>0.006156569251784444</v>
      </c>
      <c r="Y32" s="453">
        <f t="shared" si="32"/>
        <v>0.027704561633029996</v>
      </c>
      <c r="Z32" s="453">
        <f t="shared" si="32"/>
        <v>0.02404909863978298</v>
      </c>
      <c r="AA32" s="453">
        <f t="shared" si="32"/>
        <v>0.04040248571483541</v>
      </c>
      <c r="AB32" s="454">
        <f t="shared" si="32"/>
        <v>0.030782846258922216</v>
      </c>
      <c r="AC32" s="406"/>
      <c r="AD32" s="407"/>
      <c r="AE32" s="408"/>
      <c r="AF32" s="409"/>
      <c r="AG32" s="407"/>
      <c r="AH32" s="403"/>
      <c r="AI32" s="410"/>
      <c r="AJ32" s="143"/>
      <c r="AK32" s="142"/>
      <c r="AL32" s="190"/>
      <c r="AM32" s="11"/>
      <c r="AN32" s="202"/>
    </row>
    <row r="33" spans="1:40" s="57" customFormat="1" ht="10.5" customHeight="1">
      <c r="A33" s="372">
        <v>2004</v>
      </c>
      <c r="B33" s="373"/>
      <c r="C33" s="374">
        <v>453</v>
      </c>
      <c r="D33" s="375">
        <v>467</v>
      </c>
      <c r="E33" s="376">
        <v>372</v>
      </c>
      <c r="F33" s="377">
        <v>18.1</v>
      </c>
      <c r="G33" s="378">
        <v>47.2</v>
      </c>
      <c r="H33" s="378">
        <v>4.4</v>
      </c>
      <c r="I33" s="378">
        <v>1.3</v>
      </c>
      <c r="J33" s="378">
        <v>13.4</v>
      </c>
      <c r="K33" s="379">
        <v>10</v>
      </c>
      <c r="L33" s="380">
        <v>41</v>
      </c>
      <c r="M33" s="381">
        <v>67</v>
      </c>
      <c r="N33" s="373">
        <v>59</v>
      </c>
      <c r="O33" s="382">
        <v>818</v>
      </c>
      <c r="P33" s="382">
        <v>3408</v>
      </c>
      <c r="Q33" s="383">
        <v>202</v>
      </c>
      <c r="R33" s="384">
        <v>350</v>
      </c>
      <c r="S33" s="415">
        <f>N33+O33*(3/2)+P33+Q33*(1/3)+R33*(3/5)</f>
        <v>4971.333333333333</v>
      </c>
      <c r="T33" s="428">
        <f>IF(D33=0,0,S33/D33)</f>
        <v>10.645253390435403</v>
      </c>
      <c r="U33" s="433"/>
      <c r="V33" s="434"/>
      <c r="W33" s="434"/>
      <c r="X33" s="434"/>
      <c r="Y33" s="434"/>
      <c r="Z33" s="434"/>
      <c r="AA33" s="434"/>
      <c r="AB33" s="435"/>
      <c r="AC33" s="386">
        <v>264</v>
      </c>
      <c r="AD33" s="387">
        <v>9</v>
      </c>
      <c r="AE33" s="388">
        <v>36</v>
      </c>
      <c r="AF33" s="389">
        <v>41</v>
      </c>
      <c r="AG33" s="387"/>
      <c r="AH33" s="383">
        <v>46</v>
      </c>
      <c r="AI33" s="390">
        <v>7.77</v>
      </c>
      <c r="AJ33" s="143"/>
      <c r="AK33" s="142"/>
      <c r="AL33" s="190"/>
      <c r="AM33" s="11"/>
      <c r="AN33" s="202"/>
    </row>
    <row r="34" spans="1:40" s="57" customFormat="1" ht="10.5" customHeight="1">
      <c r="A34" s="391"/>
      <c r="B34" s="392"/>
      <c r="C34" s="393">
        <f>C33/52/7</f>
        <v>1.2445054945054945</v>
      </c>
      <c r="D34" s="394"/>
      <c r="E34" s="395">
        <f aca="true" t="shared" si="33" ref="E34:K34">E33/$D33</f>
        <v>0.7965738758029979</v>
      </c>
      <c r="F34" s="396">
        <f t="shared" si="33"/>
        <v>0.038758029978586725</v>
      </c>
      <c r="G34" s="397">
        <f t="shared" si="33"/>
        <v>0.10107066381156317</v>
      </c>
      <c r="H34" s="396">
        <f t="shared" si="33"/>
        <v>0.009421841541755889</v>
      </c>
      <c r="I34" s="396">
        <f t="shared" si="33"/>
        <v>0.00278372591006424</v>
      </c>
      <c r="J34" s="396">
        <f t="shared" si="33"/>
        <v>0.028693790149892935</v>
      </c>
      <c r="K34" s="398">
        <f t="shared" si="33"/>
        <v>0.021413276231263382</v>
      </c>
      <c r="L34" s="399">
        <v>337</v>
      </c>
      <c r="M34" s="400">
        <v>444</v>
      </c>
      <c r="N34" s="401"/>
      <c r="O34" s="402"/>
      <c r="P34" s="402"/>
      <c r="Q34" s="403"/>
      <c r="R34" s="404"/>
      <c r="S34" s="405"/>
      <c r="T34" s="429"/>
      <c r="U34" s="436"/>
      <c r="V34" s="437"/>
      <c r="W34" s="437"/>
      <c r="X34" s="437"/>
      <c r="Y34" s="437"/>
      <c r="Z34" s="437"/>
      <c r="AA34" s="437"/>
      <c r="AB34" s="429"/>
      <c r="AC34" s="406"/>
      <c r="AD34" s="407"/>
      <c r="AE34" s="408"/>
      <c r="AF34" s="409"/>
      <c r="AG34" s="407"/>
      <c r="AH34" s="403"/>
      <c r="AI34" s="410"/>
      <c r="AJ34" s="143"/>
      <c r="AK34" s="142"/>
      <c r="AL34" s="190"/>
      <c r="AM34" s="11"/>
      <c r="AN34" s="202"/>
    </row>
    <row r="35" spans="1:35" ht="10.5" customHeight="1">
      <c r="A35" s="372">
        <v>2003</v>
      </c>
      <c r="B35" s="373"/>
      <c r="C35" s="411">
        <v>466</v>
      </c>
      <c r="D35" s="375">
        <v>453</v>
      </c>
      <c r="E35" s="373">
        <v>352</v>
      </c>
      <c r="F35" s="412">
        <v>26</v>
      </c>
      <c r="G35" s="382">
        <v>43</v>
      </c>
      <c r="H35" s="382">
        <v>4</v>
      </c>
      <c r="I35" s="382">
        <v>1</v>
      </c>
      <c r="J35" s="382">
        <v>13</v>
      </c>
      <c r="K35" s="375">
        <v>14</v>
      </c>
      <c r="L35" s="413">
        <v>31</v>
      </c>
      <c r="M35" s="414">
        <v>60</v>
      </c>
      <c r="N35" s="373">
        <v>50</v>
      </c>
      <c r="O35" s="383">
        <v>659</v>
      </c>
      <c r="P35" s="383">
        <v>3438</v>
      </c>
      <c r="Q35" s="383">
        <v>60</v>
      </c>
      <c r="R35" s="384">
        <v>520</v>
      </c>
      <c r="S35" s="415">
        <f>N35+O35*(3/2)+P35+Q35*(1/3)+R35*(3/5)</f>
        <v>4808.5</v>
      </c>
      <c r="T35" s="430">
        <f>IF(D35=0,0,S35/D35)</f>
        <v>10.614790286975717</v>
      </c>
      <c r="U35" s="433"/>
      <c r="V35" s="434"/>
      <c r="W35" s="434"/>
      <c r="X35" s="434"/>
      <c r="Y35" s="434"/>
      <c r="Z35" s="434"/>
      <c r="AA35" s="434"/>
      <c r="AB35" s="435"/>
      <c r="AC35" s="386">
        <v>237</v>
      </c>
      <c r="AD35" s="387">
        <v>8</v>
      </c>
      <c r="AE35" s="388">
        <v>36</v>
      </c>
      <c r="AF35" s="389">
        <v>42</v>
      </c>
      <c r="AG35" s="387"/>
      <c r="AH35" s="383">
        <v>37</v>
      </c>
      <c r="AI35" s="390">
        <v>7.86</v>
      </c>
    </row>
    <row r="36" spans="1:35" ht="10.5" customHeight="1">
      <c r="A36" s="391"/>
      <c r="B36" s="392"/>
      <c r="C36" s="393">
        <f>C35/52/7</f>
        <v>1.2802197802197803</v>
      </c>
      <c r="D36" s="416"/>
      <c r="E36" s="395">
        <f aca="true" t="shared" si="34" ref="E36:K36">E35/$D35</f>
        <v>0.7770419426048565</v>
      </c>
      <c r="F36" s="396">
        <f t="shared" si="34"/>
        <v>0.05739514348785872</v>
      </c>
      <c r="G36" s="396">
        <f t="shared" si="34"/>
        <v>0.09492273730684327</v>
      </c>
      <c r="H36" s="396">
        <f t="shared" si="34"/>
        <v>0.008830022075055188</v>
      </c>
      <c r="I36" s="396">
        <f t="shared" si="34"/>
        <v>0.002207505518763797</v>
      </c>
      <c r="J36" s="396">
        <f t="shared" si="34"/>
        <v>0.02869757174392936</v>
      </c>
      <c r="K36" s="398">
        <f t="shared" si="34"/>
        <v>0.03090507726269316</v>
      </c>
      <c r="L36" s="399">
        <v>244</v>
      </c>
      <c r="M36" s="400">
        <v>385</v>
      </c>
      <c r="N36" s="406"/>
      <c r="O36" s="403"/>
      <c r="P36" s="403"/>
      <c r="Q36" s="403"/>
      <c r="R36" s="404"/>
      <c r="S36" s="405"/>
      <c r="T36" s="429"/>
      <c r="U36" s="436"/>
      <c r="V36" s="437"/>
      <c r="W36" s="437"/>
      <c r="X36" s="437"/>
      <c r="Y36" s="437"/>
      <c r="Z36" s="437"/>
      <c r="AA36" s="437"/>
      <c r="AB36" s="429"/>
      <c r="AC36" s="392"/>
      <c r="AD36" s="394"/>
      <c r="AE36" s="417"/>
      <c r="AF36" s="418"/>
      <c r="AG36" s="394"/>
      <c r="AH36" s="419"/>
      <c r="AI36" s="410"/>
    </row>
    <row r="37" spans="34:39" ht="10.5" customHeight="1">
      <c r="AH37" s="33"/>
      <c r="AI37" s="192"/>
      <c r="AK37" s="142" t="s">
        <v>116</v>
      </c>
      <c r="AM37" s="195">
        <f>D28-SUM(U28:AB28)</f>
        <v>0</v>
      </c>
    </row>
    <row r="38" spans="3:40" ht="10.5" customHeight="1">
      <c r="C38" s="191"/>
      <c r="AH38" s="33"/>
      <c r="AI38" s="192"/>
      <c r="AK38" s="169"/>
      <c r="AL38" s="35"/>
      <c r="AM38" s="57"/>
      <c r="AN38" s="204"/>
    </row>
    <row r="39" spans="2:40" ht="10.5" customHeight="1">
      <c r="B39" s="146"/>
      <c r="C39" s="191"/>
      <c r="E39" s="432">
        <v>0.0001</v>
      </c>
      <c r="AH39" s="33"/>
      <c r="AI39" s="192"/>
      <c r="AL39" s="35"/>
      <c r="AM39" s="57"/>
      <c r="AN39" s="204"/>
    </row>
    <row r="40" spans="2:40" ht="10.5" customHeight="1">
      <c r="B40" s="146"/>
      <c r="D40" s="147"/>
      <c r="AL40" s="35"/>
      <c r="AM40" s="358"/>
      <c r="AN40" s="204"/>
    </row>
    <row r="41" spans="3:16" ht="10.5" customHeight="1">
      <c r="C41" s="157">
        <f>C40/2</f>
        <v>0</v>
      </c>
      <c r="P41" s="33"/>
    </row>
    <row r="43" ht="10.5" customHeight="1">
      <c r="D43" s="36"/>
    </row>
    <row r="44" spans="5:11" ht="10.5" customHeight="1">
      <c r="E44" s="25"/>
      <c r="F44" s="181"/>
      <c r="G44" s="26"/>
      <c r="H44" s="26"/>
      <c r="I44" s="26"/>
      <c r="J44" s="26"/>
      <c r="K44" s="27"/>
    </row>
  </sheetData>
  <mergeCells count="2">
    <mergeCell ref="L1:M1"/>
    <mergeCell ref="AE1:AG1"/>
  </mergeCells>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Harjoittelu kaudella 2001-2002</dc:title>
  <dc:subject>harjoittelu</dc:subject>
  <dc:creator>Tuomo Mäkelä</dc:creator>
  <cp:keywords/>
  <dc:description/>
  <cp:lastModifiedBy>mäksä</cp:lastModifiedBy>
  <cp:lastPrinted>2003-11-27T14:57:15Z</cp:lastPrinted>
  <dcterms:created xsi:type="dcterms:W3CDTF">2000-09-10T15:44:14Z</dcterms:created>
  <dcterms:modified xsi:type="dcterms:W3CDTF">2006-11-08T07:46:27Z</dcterms:modified>
  <cp:category/>
  <cp:version/>
  <cp:contentType/>
  <cp:contentStatus/>
</cp:coreProperties>
</file>